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Q1.2016" sheetId="1" r:id="rId1"/>
    <sheet name="Chiphikohopleq1.2016" sheetId="2" r:id="rId2"/>
    <sheet name="Bnvaothang2rathang3" sheetId="3" r:id="rId3"/>
    <sheet name="BA trùng" sheetId="4" r:id="rId4"/>
    <sheet name="Tien kham" sheetId="5" r:id="rId5"/>
    <sheet name="Thuôc MG Tan" sheetId="6" r:id="rId6"/>
    <sheet name="CLTGphẫu thuật TT50" sheetId="7" r:id="rId7"/>
    <sheet name="Thuôc giảm giá" sheetId="8" r:id="rId8"/>
  </sheets>
  <definedNames/>
  <calcPr fullCalcOnLoad="1"/>
</workbook>
</file>

<file path=xl/sharedStrings.xml><?xml version="1.0" encoding="utf-8"?>
<sst xmlns="http://schemas.openxmlformats.org/spreadsheetml/2006/main" count="2180" uniqueCount="988">
  <si>
    <t>Nguyễn Lan Phương</t>
  </si>
  <si>
    <t>STT</t>
  </si>
  <si>
    <t>Số thẻ</t>
  </si>
  <si>
    <t>Ngày ra</t>
  </si>
  <si>
    <t>Lý do</t>
  </si>
  <si>
    <t>Khoa</t>
  </si>
  <si>
    <t>Ngoại TH</t>
  </si>
  <si>
    <t>RHM</t>
  </si>
  <si>
    <t>Nguyễn Thị Tần</t>
  </si>
  <si>
    <t>HSTCCĐ</t>
  </si>
  <si>
    <t>Sản</t>
  </si>
  <si>
    <t>TMH</t>
  </si>
  <si>
    <t>Nhi</t>
  </si>
  <si>
    <t>Mắt</t>
  </si>
  <si>
    <t>Cấp cứu</t>
  </si>
  <si>
    <t>Mã BA</t>
  </si>
  <si>
    <t>Ung bướu</t>
  </si>
  <si>
    <t>Vũ Thị Minh Hải</t>
  </si>
  <si>
    <t>Ngoại CT</t>
  </si>
  <si>
    <t>Họ và tên</t>
  </si>
  <si>
    <t>Ngày vào</t>
  </si>
  <si>
    <t>Tổng tiền</t>
  </si>
  <si>
    <t>Số tiền BHXH từ chối</t>
  </si>
  <si>
    <t>Long Thanh Lý</t>
  </si>
  <si>
    <t>Lù Chỉn Lìn</t>
  </si>
  <si>
    <t>DT2020690601595</t>
  </si>
  <si>
    <t>15/2/2016</t>
  </si>
  <si>
    <t>18/2/2016</t>
  </si>
  <si>
    <t>Nội soi dd-tt ống mềm ko sinh thiết ko có kết quả</t>
  </si>
  <si>
    <t>Hoàng Văn Lâm</t>
  </si>
  <si>
    <t>DT2020700400411</t>
  </si>
  <si>
    <t>Kết quả XQ ngày 12/2 BS ko đọc kết quả</t>
  </si>
  <si>
    <t>Nội TM</t>
  </si>
  <si>
    <t>STT sổ</t>
  </si>
  <si>
    <t>Nguyễn Thị Huyền</t>
  </si>
  <si>
    <t>HC2020301800082</t>
  </si>
  <si>
    <t>13/2/2016</t>
  </si>
  <si>
    <t>Công khai thuốc ngày 17/2 người bệnh ko ký</t>
  </si>
  <si>
    <t>Lý Sào Sẻn</t>
  </si>
  <si>
    <t>HN2020690309843</t>
  </si>
  <si>
    <t>BS CK đọc kết quả XQ tim phổi và ổ bụng ko ký</t>
  </si>
  <si>
    <t>Hoàng Đình Khoát</t>
  </si>
  <si>
    <t>CB2020100200009</t>
  </si>
  <si>
    <t>17/2/2016</t>
  </si>
  <si>
    <t>Điện tim BS ko đọc kết quả</t>
  </si>
  <si>
    <t>09007396</t>
  </si>
  <si>
    <t>Vàng Thị Máy</t>
  </si>
  <si>
    <t>HN2020390304902</t>
  </si>
  <si>
    <t>19/2/2016</t>
  </si>
  <si>
    <t>BS CĐ lipofuldin truyền và thanh toán lipocithin (trừ 2 chai), Aminos 1 chai ko có phiếu theo dõi truyền dịch</t>
  </si>
  <si>
    <t>Long Hữu Tinh</t>
  </si>
  <si>
    <t>HT2020100500236</t>
  </si>
  <si>
    <t>14/2/2016</t>
  </si>
  <si>
    <t>Người bệnh không ký công khai thuốc ngày 18/2/2016</t>
  </si>
  <si>
    <t>Lão</t>
  </si>
  <si>
    <t>Triệu Mùi Ghến</t>
  </si>
  <si>
    <t>DT2021100800414</t>
  </si>
  <si>
    <t>20/2/2016</t>
  </si>
  <si>
    <t>Người bệnh không ký công khai thuốc ngày 19/2/2016</t>
  </si>
  <si>
    <t>Phùng Thị Nẩy</t>
  </si>
  <si>
    <t>DT2040200303388</t>
  </si>
  <si>
    <t>XN nước tiểu 10 TS BS ko ký chỉ định</t>
  </si>
  <si>
    <t>Lý Thị Thiểu</t>
  </si>
  <si>
    <t>DT2020691700917</t>
  </si>
  <si>
    <t>22/2/2016</t>
  </si>
  <si>
    <t>Ngày 16/2 BS chỉ định truyền 2 chai lipofuldin,phiếu theo dõi truyền dịch 2 chailipocithin</t>
  </si>
  <si>
    <t>Hoàng Trung Kiên</t>
  </si>
  <si>
    <t>HC2020692300005</t>
  </si>
  <si>
    <t>16/2/2016</t>
  </si>
  <si>
    <t>23/2/2016</t>
  </si>
  <si>
    <t>Ngày 18/2 BS ko chỉ định Holtẻ huyết áp trong bệnh án</t>
  </si>
  <si>
    <t>Mạc Duy Đan</t>
  </si>
  <si>
    <t>TE1020190402354</t>
  </si>
  <si>
    <t>BS CK đọc kết quả nội soi TMH  ko ký</t>
  </si>
  <si>
    <t>Nguyễn Đình Vũ</t>
  </si>
  <si>
    <t>TE1020692400810</t>
  </si>
  <si>
    <t>Người bệnh koký công khai thuốc và vật tư ngày 22/2/2016</t>
  </si>
  <si>
    <t>Lý Thị Dua</t>
  </si>
  <si>
    <t>DT2021090700103</t>
  </si>
  <si>
    <t>15/1/2016</t>
  </si>
  <si>
    <t>24/2/2016</t>
  </si>
  <si>
    <t>Ngày 2/2 đến 5/2 không có phiếu theo dõi truyền dịch</t>
  </si>
  <si>
    <t>Thận NT</t>
  </si>
  <si>
    <t>Nguyễn Mai Anh</t>
  </si>
  <si>
    <t>TE1020190800775</t>
  </si>
  <si>
    <t>26/2/2016</t>
  </si>
  <si>
    <t>XQ timphổi ko có kết quả vẫn đề nghị thanh toán</t>
  </si>
  <si>
    <t>Đào Trung Hiếu</t>
  </si>
  <si>
    <t>TE1020190202168</t>
  </si>
  <si>
    <t>Nội soi TMH có 2 kết quả, đề nghị thanh toán 3 lần (trừ 1 lần)</t>
  </si>
  <si>
    <t>Yêu cầu</t>
  </si>
  <si>
    <t>TE1020190100937</t>
  </si>
  <si>
    <t>Phiếu ra viện 02/BV ký tên Phạm Thị Mây ko có mối quan hệ</t>
  </si>
  <si>
    <t>Lương Thúy Vinh</t>
  </si>
  <si>
    <t>HC4020102600007</t>
  </si>
  <si>
    <t>29/2/2016</t>
  </si>
  <si>
    <t>Áp giá tiền khám bệnh ko đúng</t>
  </si>
  <si>
    <t>Nguyễn Hữu Chiến</t>
  </si>
  <si>
    <t>DT2020691501127</t>
  </si>
  <si>
    <t>Lê Thanh Hải</t>
  </si>
  <si>
    <t>TE1020190500720</t>
  </si>
  <si>
    <t>28/2/2016</t>
  </si>
  <si>
    <t>Phẫu thuật loại II, áp giá tiền giường loại 1</t>
  </si>
  <si>
    <t>Vi Thị Tại</t>
  </si>
  <si>
    <t>HT2020100700020</t>
  </si>
  <si>
    <t>Áp giá điện não đồ ko chính xác</t>
  </si>
  <si>
    <t>Phạm Duy Hùng</t>
  </si>
  <si>
    <t>DN4021000800179</t>
  </si>
  <si>
    <t>Lê Ngọc Sơn</t>
  </si>
  <si>
    <t>GD4021004700099</t>
  </si>
  <si>
    <t>Ngày 22/2 và 1/3 BS ko nhận xét diễn biến vẫn kê đơn thuốc</t>
  </si>
  <si>
    <t>Nội TH</t>
  </si>
  <si>
    <t>Trần Xuân Hải</t>
  </si>
  <si>
    <t>HC4021002500103</t>
  </si>
  <si>
    <t>Ngày 11/2 BS đọc kết quả XQ tim phổi ko ký tên</t>
  </si>
  <si>
    <t>Nguyễn Thị Biên</t>
  </si>
  <si>
    <t>DT2020100203007</t>
  </si>
  <si>
    <t>Phiếu công khai vật tư ko có bơm 50ml vẫn đề nghị thanh toán</t>
  </si>
  <si>
    <t>Lù Mí Phứ</t>
  </si>
  <si>
    <t>HN2020590406557</t>
  </si>
  <si>
    <t>21/1/2016</t>
  </si>
  <si>
    <t>Ngày 2/2 BS chỉ định trong bệnh án là Hồng cầu nhóm ( ???  ) 250ml x 2 đơn vị</t>
  </si>
  <si>
    <t>Nguyễn Thị Thê</t>
  </si>
  <si>
    <t>TA4020000112694</t>
  </si>
  <si>
    <t>Công khai vật tư và thuốc ngày 2/3 và 3/3 người bệnh không ký</t>
  </si>
  <si>
    <t>Trần Văn Hiếu</t>
  </si>
  <si>
    <t>DK2020690700011</t>
  </si>
  <si>
    <t>Người bệnh ko ký công khai thuốc vật tư ngày 05/3 và 06/3</t>
  </si>
  <si>
    <t>Nguyễn Thị Nga</t>
  </si>
  <si>
    <t>HN2021091322804</t>
  </si>
  <si>
    <t>Thuốc Aminopoly không có BB hội chẩn, người bệnh ko ký công khai thuốc vật tư ngày 25/2 và 3/3</t>
  </si>
  <si>
    <t>Đặng Thị Đàm</t>
  </si>
  <si>
    <t>DT2020801500619</t>
  </si>
  <si>
    <t>Thuốc Aminopoly không có BB hội chẩn</t>
  </si>
  <si>
    <t>Hà Văn Hùng</t>
  </si>
  <si>
    <t>HC2040202300359</t>
  </si>
  <si>
    <t>Thiếu nhận xét diễn biến bệnh ngày 29/2,01/3,03/3,04/3 vẫn kê đơn thuốc, Aminopoly ko có BB hội chẩn</t>
  </si>
  <si>
    <t>Bùi Thị Xanh</t>
  </si>
  <si>
    <t>HT2020100400113</t>
  </si>
  <si>
    <t>21/2/2016</t>
  </si>
  <si>
    <t>Basultam ko có BB hội chẩn</t>
  </si>
  <si>
    <t>Triệu Long Xuân</t>
  </si>
  <si>
    <t>Aminopoly ko có BB hội chẩn</t>
  </si>
  <si>
    <t>DT2021101802523</t>
  </si>
  <si>
    <t>Ngày 01/3 BS chỉ định 1 chai Flex Albumin, Phiếu theo dõi truyền dịch ngày 01/3 ko có Flex Albumin</t>
  </si>
  <si>
    <t>Sùng Thị Doa</t>
  </si>
  <si>
    <t>HN2020990110279</t>
  </si>
  <si>
    <t>25/2/2016</t>
  </si>
  <si>
    <t>Thuốc và vật tư từ ngày 25/2 đến 4/3 người điểm chỉ ko ghi mối quan hệ</t>
  </si>
  <si>
    <t>HN2020790602202</t>
  </si>
  <si>
    <t>Áp giá XN Fibrinogen ko đúng</t>
  </si>
  <si>
    <t>Nguyễn Sơn Vĩ</t>
  </si>
  <si>
    <t>TE1020692500512</t>
  </si>
  <si>
    <t>Người bệnh ko ký công khai thuốc ngày 07/3/2016</t>
  </si>
  <si>
    <t>Nguyễn Thị Hồng</t>
  </si>
  <si>
    <t>GD40201010001841</t>
  </si>
  <si>
    <t>Ngô Thị Dê</t>
  </si>
  <si>
    <t>HN2040200706201</t>
  </si>
  <si>
    <t>BS chỉ định lipocithin thanh toán lipofuldin và chỉ định lipofuldin hàm lượng 500ml, truyền và TT hàm lượng 250ml (Trừ 8 chai lipofuldin 250ml)</t>
  </si>
  <si>
    <t>BS chỉ định lipocithin, phiếu theo dõi truyền dịch và thanh toán lipofuldin, Người bệnh ko ký công khai thuốc vật tư ngày 01/3 và 07/3</t>
  </si>
  <si>
    <t>Lương Thị Nhân</t>
  </si>
  <si>
    <t>GD4020602300040</t>
  </si>
  <si>
    <t>Công khai thuốc vật tư ngày 08/3 người bệnh ko ký</t>
  </si>
  <si>
    <t>Lù Chúng Lâm</t>
  </si>
  <si>
    <t>DT2020800801307</t>
  </si>
  <si>
    <t>Hepagold ko BB hội chẩn</t>
  </si>
  <si>
    <t>Hoàng Ngọc Lâm</t>
  </si>
  <si>
    <t>BT2020600400923</t>
  </si>
  <si>
    <t>Người bệnh vào thẳng khoa vẫn thanh toán tiền khám bệnh</t>
  </si>
  <si>
    <t>Tâm thần</t>
  </si>
  <si>
    <t>Trưởng Thị Diễm Ngọc</t>
  </si>
  <si>
    <t>TE1021091900769</t>
  </si>
  <si>
    <t>Người bệnh ko ký công khai thuốc và vật tư ngày 9/3, 10/3, 11/3</t>
  </si>
  <si>
    <t>Huyết học</t>
  </si>
  <si>
    <t>Hoa Văn Lương</t>
  </si>
  <si>
    <t>DT2040200301573</t>
  </si>
  <si>
    <t>Ngày 19/2 BS ko nhận xét diễn biến vẫn kê đơn thuốc</t>
  </si>
  <si>
    <t>Nguyễn Hữu Dũng</t>
  </si>
  <si>
    <t>CH4020001800013</t>
  </si>
  <si>
    <t>Chu Thị Mín</t>
  </si>
  <si>
    <t>CK2020100100840</t>
  </si>
  <si>
    <t>Ngày 05/3 công khai thuốc người nhà ký thay ko ghi rõ mối quan hệ</t>
  </si>
  <si>
    <t>Nguyễn Thị Mai Hương</t>
  </si>
  <si>
    <t>GD4020100500894</t>
  </si>
  <si>
    <t>Ngày 9,10,11/3 người bệnh ko ký công khai thuốc</t>
  </si>
  <si>
    <t>Thượng Gia Phú</t>
  </si>
  <si>
    <t>TE1020190101046</t>
  </si>
  <si>
    <t>Ngày 11/3 Bs ko nhận xét diễn biến bệnh vẫn kê đơn thuốc và chỉ định cận lâm sàng</t>
  </si>
  <si>
    <t>Hoàng Văn Liên</t>
  </si>
  <si>
    <t>HN2020892202987</t>
  </si>
  <si>
    <t>Biểu 02/BV người bệnh ko ký xác nhận</t>
  </si>
  <si>
    <t>Bàn Văn Hằng</t>
  </si>
  <si>
    <t>DT2020100202973</t>
  </si>
  <si>
    <t>Người bệnh vào viện 04/3, thanh toán phiếu siêu âm 03/3</t>
  </si>
  <si>
    <t>HT3020100400879</t>
  </si>
  <si>
    <t>Ngày 8/3 người bệnh ko ký công khai thuốc, sóng xung kích thanh toán thừa 1 ngày ( làm 5 lần TT 6 lần)</t>
  </si>
  <si>
    <t>Vũ Thị Phong Lan</t>
  </si>
  <si>
    <t>HC4020105700055</t>
  </si>
  <si>
    <t>Sóng xung kích làm 4 lần thanh toán 5 lần ( trừ 1 lần)</t>
  </si>
  <si>
    <t>A10</t>
  </si>
  <si>
    <t>YHCT</t>
  </si>
  <si>
    <t>DT2040200901929</t>
  </si>
  <si>
    <t>14/3/2016</t>
  </si>
  <si>
    <t>Ko rõ ai điểm chỉ công khai thuốc ngày 4,5,6,8,10,11,12,13</t>
  </si>
  <si>
    <t>Trương Văn Tiến</t>
  </si>
  <si>
    <t>HC4020005300005</t>
  </si>
  <si>
    <t>Người bệnh ko ký công khai thuốc ngày 13/3</t>
  </si>
  <si>
    <t>Nguyễn Thị Yến</t>
  </si>
  <si>
    <t>HT2020100301015</t>
  </si>
  <si>
    <t>09012999</t>
  </si>
  <si>
    <t>Lý Văn Chương</t>
  </si>
  <si>
    <t>DT2020691100773</t>
  </si>
  <si>
    <t>15/3/2016</t>
  </si>
  <si>
    <t>18/3/2016</t>
  </si>
  <si>
    <t>XQ tim phổi ngày 15/3 BS đọc kết quả ko ký</t>
  </si>
  <si>
    <t>Truyễn nhiễm</t>
  </si>
  <si>
    <t>Phạm Hồng Giang</t>
  </si>
  <si>
    <t>GD4020100800287</t>
  </si>
  <si>
    <t>BS ko nhận xét diễn biến vẫn kê đơn thuốc ngày 16,17,18/3, áp giá ko đúng 5 lần sóng xung kích. Ngày 14,15/3 ko kết hợp điều trị PHCN vẫn ĐNTT kéo giãn và sóng xung kích.</t>
  </si>
  <si>
    <t>Trần Thị Oanh</t>
  </si>
  <si>
    <t>HC4020606000088</t>
  </si>
  <si>
    <t>BS ko nhận xét diễn biến bệnh ngày 14,16,17,18 vẫn kê đơn thuốc và cận lâm sàng</t>
  </si>
  <si>
    <t>Nông Ngọc Tuyến</t>
  </si>
  <si>
    <t>HT2020100400270</t>
  </si>
  <si>
    <t>Điện châm, hồng ngoại liệu trình 10 ngày, thanh toán 12 ngày ( trừ 2 ngày)</t>
  </si>
  <si>
    <t>09007691</t>
  </si>
  <si>
    <t>Trần Đức Hải</t>
  </si>
  <si>
    <t>TE1020691501341</t>
  </si>
  <si>
    <t>16/3/2016</t>
  </si>
  <si>
    <t>Biểu 02/BV ký thay ko ghi mối quan hệ</t>
  </si>
  <si>
    <t>Vi Văn Hợi</t>
  </si>
  <si>
    <t>DT2020690400093</t>
  </si>
  <si>
    <t>Ngày 09/3 BS chỉ định nội soi TMH ko có triệu chứng bệnh liên quan (chẩn đoán thiểu năng tuần hoàn não)</t>
  </si>
  <si>
    <t>Trương Thị Nhôm</t>
  </si>
  <si>
    <t>DT2020801100074</t>
  </si>
  <si>
    <t>BS ko chỉ định liệu trình phòng chống loét 5 ngày</t>
  </si>
  <si>
    <t>Vũ Thị Thao</t>
  </si>
  <si>
    <t>GD4020100101094</t>
  </si>
  <si>
    <t>BS ko ký phiếu khám bệnh vào viện ko thanh toán tiền khám bệnh</t>
  </si>
  <si>
    <t>Lê Tuấn Anh</t>
  </si>
  <si>
    <t>DN4020110400704</t>
  </si>
  <si>
    <t>Thanh toán 15.5 ngày giường sau PT, CV 1044 BYT chỉ áp dụng ngày giường sau PT 10 ngày</t>
  </si>
  <si>
    <t>Nguyễn Thị Duyến</t>
  </si>
  <si>
    <t>HC2020504500031</t>
  </si>
  <si>
    <t>BS ko nhận xét diễn biến ngày 4,14/3 vẫn kê đơn thuốc. Ngày 14/3 BS ko ký đơn thuốc và cận lâm sàng trong bệnh án.</t>
  </si>
  <si>
    <t>Lục Thị Đôi</t>
  </si>
  <si>
    <t>DT2020691100956</t>
  </si>
  <si>
    <t>Chẩn đoán áp xe tháp mũi, chỉ định rửa mũi,ko can thiệp ngoại khoa vẫn chỉ định APTT, Fibrinogen, Prothrombin, TT</t>
  </si>
  <si>
    <t>Hoàng Thị Nữ</t>
  </si>
  <si>
    <t>HT2020100500517</t>
  </si>
  <si>
    <t>Chẩn đoán viêm mũi xoang, khám PK cấp cứu, PK TMH xong vào viện</t>
  </si>
  <si>
    <t>09008984</t>
  </si>
  <si>
    <t>Trương Thị Đảng</t>
  </si>
  <si>
    <t>HT2020100400180</t>
  </si>
  <si>
    <t>Ngày 10,11/3 người bệnh ko ký công khai thuốc</t>
  </si>
  <si>
    <t>Nguyễn Hữu Sơn</t>
  </si>
  <si>
    <t>HT3020101300050</t>
  </si>
  <si>
    <t>Biểu 02/BV ký xác nhận ko ghi mối quan hệ</t>
  </si>
  <si>
    <t>Đặng Văn Cọi</t>
  </si>
  <si>
    <t>HN2020692408375</t>
  </si>
  <si>
    <t>Điện tim ngày 3/3 BS ko đọc kết quả</t>
  </si>
  <si>
    <t>HS sau mổ</t>
  </si>
  <si>
    <t>Nguyễn Thị Bé</t>
  </si>
  <si>
    <t>BT2020600301618</t>
  </si>
  <si>
    <t>Ngày 5/3 ký công khai thuốc ko ghi mối quan hệ</t>
  </si>
  <si>
    <t>09011289</t>
  </si>
  <si>
    <t>21/3/2016</t>
  </si>
  <si>
    <t>Lý Thị Ngoan</t>
  </si>
  <si>
    <t>HN2020690410497</t>
  </si>
  <si>
    <t>Thiều Bảo Ngân</t>
  </si>
  <si>
    <t>TE1020690101991</t>
  </si>
  <si>
    <t>Định nhóm máu ABO trên bệnh nhi Viêm tai giữa xuất tiết, viêm mũi họng</t>
  </si>
  <si>
    <t>Lệnh Thị Tiện</t>
  </si>
  <si>
    <t>DT2020690701786</t>
  </si>
  <si>
    <t>Đề nghị thanh toán thừa 1 lần phẫu thuật lấy răng ngầm trong xương</t>
  </si>
  <si>
    <t>Nguyễn Thị Thịnh</t>
  </si>
  <si>
    <t>HT3020100501223</t>
  </si>
  <si>
    <t>17/3/2016</t>
  </si>
  <si>
    <t>21/3/2015</t>
  </si>
  <si>
    <t>Người bệnh ko ký công khai thuốc ngày 17,18,19,20/3</t>
  </si>
  <si>
    <t>09005774</t>
  </si>
  <si>
    <t>Mai Thị Sem</t>
  </si>
  <si>
    <t>TE1021091201858</t>
  </si>
  <si>
    <t>BS ko ký chỉ định XN huyết học ngày 19/3</t>
  </si>
  <si>
    <t>Hồ Thị Nhinh</t>
  </si>
  <si>
    <t>DT2020591101882</t>
  </si>
  <si>
    <t>PHCN</t>
  </si>
  <si>
    <t>DVKT 5 ngày ko có liệu trình (liệu trình 15 lần TT 20 lần)</t>
  </si>
  <si>
    <t>Nội soi TMH ngày 4/3 BS ko chỉ định trong BA</t>
  </si>
  <si>
    <t>Trần Thị Thúy</t>
  </si>
  <si>
    <t>Ng Văn Sang</t>
  </si>
  <si>
    <t>BS Hùng</t>
  </si>
  <si>
    <t>BS Cao</t>
  </si>
  <si>
    <t>Hoàng Thị Khuyên</t>
  </si>
  <si>
    <t>BS Sơn Anh</t>
  </si>
  <si>
    <t>Phạm Anh Tuấn</t>
  </si>
  <si>
    <t>Nguyễn Tuyết Lan</t>
  </si>
  <si>
    <t>BS Khuất Cao Khánh</t>
  </si>
  <si>
    <t>Hoàng Thị Giang</t>
  </si>
  <si>
    <t>Ng T Ngọc Anh</t>
  </si>
  <si>
    <t>Hoàng Diễm</t>
  </si>
  <si>
    <t>Nguyễn Xuân Tiến</t>
  </si>
  <si>
    <t>Hoàng Thị Quê</t>
  </si>
  <si>
    <t>Hằng</t>
  </si>
  <si>
    <t>Nguyễn Ngọc Ứng</t>
  </si>
  <si>
    <t>BS Hải</t>
  </si>
  <si>
    <t>BS Cầu</t>
  </si>
  <si>
    <t>Trịnh Thị Cảnh</t>
  </si>
  <si>
    <t>BSChuyên</t>
  </si>
  <si>
    <t>BS Chuyên</t>
  </si>
  <si>
    <t>Lương Thị Thúy</t>
  </si>
  <si>
    <t>Nguyễn Thúy Tình</t>
  </si>
  <si>
    <t>Ng Thị Mơ</t>
  </si>
  <si>
    <t>Nguyễn Thị Pàng</t>
  </si>
  <si>
    <t>DT2021101802763</t>
  </si>
  <si>
    <t>25/3/2016</t>
  </si>
  <si>
    <t>Lược đồ PT nội soi VPM RT, đề nghị TT PT cắt ruột non</t>
  </si>
  <si>
    <t>Nguyễn Tiến Dũng</t>
  </si>
  <si>
    <t>HC4020002900029</t>
  </si>
  <si>
    <t>TT thừa 0.5 lần PT kết hợp xương</t>
  </si>
  <si>
    <t>09015473</t>
  </si>
  <si>
    <t>Nguyễn Xuân Tân</t>
  </si>
  <si>
    <t>GD4020100101061</t>
  </si>
  <si>
    <t>TT thừa 1 lần lấy cao răng, 1 lần PT lấy răng ngầm trong xương</t>
  </si>
  <si>
    <t>Vàng Văn Họa</t>
  </si>
  <si>
    <t>DT2021101803126</t>
  </si>
  <si>
    <t>26/01/2016</t>
  </si>
  <si>
    <t>BS ko ký chỉ định XN sinh hóa ngày 28/01/2016</t>
  </si>
  <si>
    <t>Đinh Thị Ngọc Ánh</t>
  </si>
  <si>
    <t>GD4020101001443</t>
  </si>
  <si>
    <t>Ký công khai thuốc ngày 19,20/2 và 15/3 một người nhiều nét chữ ko giống nhau. Kết quả nuôi cấy phân lập VK và Soi trực tiếp ngày 8, 11/2 BS ko ký chỉ định</t>
  </si>
  <si>
    <t>Ngày 16/3 SÂ TCPP BS ko chỉ định trong BA</t>
  </si>
  <si>
    <t xml:space="preserve">ngayf 11.12 truwf </t>
  </si>
  <si>
    <t>Truwf cho DD</t>
  </si>
  <si>
    <t>Hoàng A Khiào</t>
  </si>
  <si>
    <t>Áp giá tiền giường PT loại II kođúng (giấ 60000, áp 90000)</t>
  </si>
  <si>
    <t>Thanh toán thừa 1 lần siêu âm doppler màu tim</t>
  </si>
  <si>
    <t>Sóng xung kích làm 8 lần thanh toán 9 lần (trừ 1 lần)</t>
  </si>
  <si>
    <t>Phàn Thị Kim</t>
  </si>
  <si>
    <t>HN2020690308866</t>
  </si>
  <si>
    <t>Ngày 30/3 BS ko ký chỉ định XN, Ngày 24/3 BS chỉ định cận lâm sàng ko phù hợp triệu chứng bệnh, ngày 31/3 BS ko nhận xét diễn biến vẫn kê đơn thuốc</t>
  </si>
  <si>
    <t>Lò Thị Dính</t>
  </si>
  <si>
    <t>HN2020690308133</t>
  </si>
  <si>
    <t>29/3/2016</t>
  </si>
  <si>
    <t>Ngày 31/3 BS ko ký chỉ định XN</t>
  </si>
  <si>
    <t>Vũ Minh Hậu</t>
  </si>
  <si>
    <t>GD4021100100528</t>
  </si>
  <si>
    <t>Ngày 18/3 BS ko đọc kết quả điện tim</t>
  </si>
  <si>
    <t>Nguyễn Thị Lương</t>
  </si>
  <si>
    <t>HT3020100200195</t>
  </si>
  <si>
    <t>Ngày 08/3 BS ko nhận xét vẫn kê đơn thuốc và chỉ định cận lâm sàng, trừ XN Insulin áp giá TT 37</t>
  </si>
  <si>
    <t>Văn Thị Thủy</t>
  </si>
  <si>
    <t>HT2020100400631</t>
  </si>
  <si>
    <t>22/3/2016</t>
  </si>
  <si>
    <t>Amino S ngày 8,9/3 ko có biên bản hội chẩn thuốc sao</t>
  </si>
  <si>
    <t>09004734</t>
  </si>
  <si>
    <t>09007719</t>
  </si>
  <si>
    <t>Nội soi dd-tt ống mềm ko sinh thiết ko có kết quả vẫn đề nghị thanh toán</t>
  </si>
  <si>
    <t>26/1/2016</t>
  </si>
  <si>
    <t>Ngày 28/1 BS ko ký chỉ định XN sinh hóa</t>
  </si>
  <si>
    <t>Áp giá điện não đồ tại TT 37 (người bệnh vào trước 1.3)</t>
  </si>
  <si>
    <t>XQ tim phổi ko có kết quả vẫn đề nghị thanh toán</t>
  </si>
  <si>
    <t>Xác nhận</t>
  </si>
  <si>
    <t>Áp giá ko đúng 5 lần sóng xung kích. Ngày 14,15/3 ko kết hợp điều trị PHCN vẫn ĐNTT kéo giãn và sóng xung kích.</t>
  </si>
  <si>
    <t>BẢO HIỂM XÃ HỘI TỈNH HÀ GIANG</t>
  </si>
  <si>
    <t>PHÒNG GIÁM ĐỊNH</t>
  </si>
  <si>
    <t>Đơn vị: Bệnh viện đa khoa tỉnh</t>
  </si>
  <si>
    <t>DANH SÁCH CHI PHÍ KHÔNG HỢP LỆ NỘI TRÚ QUÝ I NĂM 2016</t>
  </si>
  <si>
    <t>Cộng</t>
  </si>
  <si>
    <t xml:space="preserve">Hà Giang, ngày 12 tháng 4 năm 2016  </t>
  </si>
  <si>
    <t>Đại diện cơ sở KCB</t>
  </si>
  <si>
    <t>Giám định viên</t>
  </si>
  <si>
    <t>Mã BN</t>
  </si>
  <si>
    <t>Tên DVKT</t>
  </si>
  <si>
    <t>Tên khoa</t>
  </si>
  <si>
    <t>Giá đề nghị</t>
  </si>
  <si>
    <t>Giá thanh toán</t>
  </si>
  <si>
    <t>Chênh lệch</t>
  </si>
  <si>
    <t>Số lượng</t>
  </si>
  <si>
    <t>Số tiền BHXH từ chối thanh toán</t>
  </si>
  <si>
    <t>16001760 </t>
  </si>
  <si>
    <t>HOÀNG THỊ NẮNG </t>
  </si>
  <si>
    <t>19/02/2016 </t>
  </si>
  <si>
    <t>Khâu vết thương phần mềm tổn thương sâu chiều dài ≥ 10 cm </t>
  </si>
  <si>
    <t>Chấn thương</t>
  </si>
  <si>
    <t>DT2020800700818 </t>
  </si>
  <si>
    <t>Ko tên</t>
  </si>
  <si>
    <t>Áp nhầm giá TT 37</t>
  </si>
  <si>
    <t>16001669 </t>
  </si>
  <si>
    <t>LÙ CHÚNG LÂM </t>
  </si>
  <si>
    <t>17/02/2016 </t>
  </si>
  <si>
    <t>10/03/2016 </t>
  </si>
  <si>
    <t>Ung Bướu </t>
  </si>
  <si>
    <t>DT2020800801307 </t>
  </si>
  <si>
    <t>16001724 </t>
  </si>
  <si>
    <t>HOA VĂN LƯƠNG </t>
  </si>
  <si>
    <t>18/02/2016 </t>
  </si>
  <si>
    <t>CRP định lượng</t>
  </si>
  <si>
    <t>Nội TH </t>
  </si>
  <si>
    <t>DT2040200301573 </t>
  </si>
  <si>
    <t>13602192 </t>
  </si>
  <si>
    <t>HOÀNG TRIỆU PHÚ </t>
  </si>
  <si>
    <t>29/02/2016 </t>
  </si>
  <si>
    <t>TE1020190201883 </t>
  </si>
  <si>
    <t>12005786 </t>
  </si>
  <si>
    <t>HOÀNG VĂN ĐỒNG </t>
  </si>
  <si>
    <t>11/03/2016 </t>
  </si>
  <si>
    <t>Lão Khoa </t>
  </si>
  <si>
    <t>CK2020600200550 </t>
  </si>
  <si>
    <t>16001865 </t>
  </si>
  <si>
    <t>HOÀNG VĂN LIÊN </t>
  </si>
  <si>
    <t>24/02/2016 </t>
  </si>
  <si>
    <t>01/03/2016 </t>
  </si>
  <si>
    <t>HN2020892202987 </t>
  </si>
  <si>
    <t>15007790 </t>
  </si>
  <si>
    <t>KHUẤT HUY HOÀNG </t>
  </si>
  <si>
    <t>08/03/2016 </t>
  </si>
  <si>
    <t>GD4020101500226 </t>
  </si>
  <si>
    <t>16001041 </t>
  </si>
  <si>
    <t>LÊ NGỌC SƠN </t>
  </si>
  <si>
    <t>02/03/2016 </t>
  </si>
  <si>
    <t>GD4021004700099 </t>
  </si>
  <si>
    <t>10004860 </t>
  </si>
  <si>
    <t>LƯƠNG THỊ LUYÊN </t>
  </si>
  <si>
    <t>27/02/2016 </t>
  </si>
  <si>
    <t>HN2020690511524 </t>
  </si>
  <si>
    <t>09011874 </t>
  </si>
  <si>
    <t>NGUYỄN HIỀN TAM </t>
  </si>
  <si>
    <t>GD4020101002059 </t>
  </si>
  <si>
    <t>09001881 </t>
  </si>
  <si>
    <t>NGUYỄN VĂN CHỨC </t>
  </si>
  <si>
    <t>DN4020115900076 </t>
  </si>
  <si>
    <t>09010359 </t>
  </si>
  <si>
    <t>NGUYỄN VĂN ĐIỆP </t>
  </si>
  <si>
    <t>07/03/2016 </t>
  </si>
  <si>
    <t>HT2020100301220 </t>
  </si>
  <si>
    <t>10004231 </t>
  </si>
  <si>
    <t>SẦM MINH THƯỢNG </t>
  </si>
  <si>
    <t>DT2020491502448 </t>
  </si>
  <si>
    <t>10005889 </t>
  </si>
  <si>
    <t>TRẦN QUANG BÁCH </t>
  </si>
  <si>
    <t>TA4020000111727 </t>
  </si>
  <si>
    <t>16001871 </t>
  </si>
  <si>
    <t>XIN SEO ĐONG </t>
  </si>
  <si>
    <t>22/02/2016 </t>
  </si>
  <si>
    <t>DT2020901001642 </t>
  </si>
  <si>
    <t>09010547 </t>
  </si>
  <si>
    <t>TRẦN THỊ HÒA </t>
  </si>
  <si>
    <t>28/02/2016 </t>
  </si>
  <si>
    <t>Bơm rửa lệ đạo</t>
  </si>
  <si>
    <t>HT3020100400248 </t>
  </si>
  <si>
    <t>16002039 </t>
  </si>
  <si>
    <t>HỒ VĂN TÚNG </t>
  </si>
  <si>
    <t>26/02/2016 </t>
  </si>
  <si>
    <t>04/03/2016 </t>
  </si>
  <si>
    <t>Hồng ngoại</t>
  </si>
  <si>
    <t>YHCT </t>
  </si>
  <si>
    <t>DT2020691601293 </t>
  </si>
  <si>
    <t>Trừ chênh lệch do áp  nhầm giá TT 37</t>
  </si>
  <si>
    <t>16001959 </t>
  </si>
  <si>
    <t>XÈN THỊ SEO </t>
  </si>
  <si>
    <t>03/03/2016 </t>
  </si>
  <si>
    <t>Giường da liễu</t>
  </si>
  <si>
    <t>Da Liễu </t>
  </si>
  <si>
    <t>DT2020591100599 </t>
  </si>
  <si>
    <t>12019172 </t>
  </si>
  <si>
    <t>TRẦN THỊ HƯƠNG </t>
  </si>
  <si>
    <t>09/03/2016 </t>
  </si>
  <si>
    <t>HX4020100200001 </t>
  </si>
  <si>
    <t>14007978 </t>
  </si>
  <si>
    <t>LÊ THỊ THU HƯƠNG </t>
  </si>
  <si>
    <t>25/02/2016 </t>
  </si>
  <si>
    <t>Giường sau các PT loại II</t>
  </si>
  <si>
    <t>TA4020000111022 </t>
  </si>
  <si>
    <t>16001903 </t>
  </si>
  <si>
    <t>NGUYỄN HỮU CHIẾN </t>
  </si>
  <si>
    <t>23/02/2016 </t>
  </si>
  <si>
    <t>DT2020691501127 </t>
  </si>
  <si>
    <t>10015441 </t>
  </si>
  <si>
    <t>ĐỖ THỊ THANH NHÀN </t>
  </si>
  <si>
    <t>Điện xung</t>
  </si>
  <si>
    <t>HC4020103900013 </t>
  </si>
  <si>
    <t>11015803 </t>
  </si>
  <si>
    <t>BÙI VIẾT PHƯƠNG </t>
  </si>
  <si>
    <t>15/02/2016 </t>
  </si>
  <si>
    <t>Định nhóm máu hệ ABO bằng phương pháp ống nghiệm ; trên phiến đá hoặc trên giấy</t>
  </si>
  <si>
    <t>BT2020100300317 </t>
  </si>
  <si>
    <t>10032258 </t>
  </si>
  <si>
    <t>LÒ MÙI PHẤY </t>
  </si>
  <si>
    <t>DT2020802400747 </t>
  </si>
  <si>
    <t>16002099 </t>
  </si>
  <si>
    <t>LƯU THỊ CHINH </t>
  </si>
  <si>
    <t>DT2020690800808 </t>
  </si>
  <si>
    <t>16002084 </t>
  </si>
  <si>
    <t>LÝ THỊ NGỌC DIỆP </t>
  </si>
  <si>
    <t>05/03/2016 </t>
  </si>
  <si>
    <t>DT2020691102303 </t>
  </si>
  <si>
    <t>13016362 </t>
  </si>
  <si>
    <t>NGUYỄN CẨM ĐÀO </t>
  </si>
  <si>
    <t>HS4020100801058 </t>
  </si>
  <si>
    <t>16002088 </t>
  </si>
  <si>
    <t>NGUYỄN THỊ BIÊN </t>
  </si>
  <si>
    <t>Sản </t>
  </si>
  <si>
    <t>HN2020790602202 </t>
  </si>
  <si>
    <t>15014143 </t>
  </si>
  <si>
    <t>PHÀN SÀO CHÍN </t>
  </si>
  <si>
    <t>20/02/2016 </t>
  </si>
  <si>
    <t>21/02/2016 </t>
  </si>
  <si>
    <t>DT2020690800040 </t>
  </si>
  <si>
    <t>Định lượng yếu tố I (fibrinogen) </t>
  </si>
  <si>
    <t>16001921 </t>
  </si>
  <si>
    <t>LÙ MÍ THÀNH </t>
  </si>
  <si>
    <t>DT2020200102925 </t>
  </si>
  <si>
    <t>16002018 </t>
  </si>
  <si>
    <t>NGUYỄN THỊ UY </t>
  </si>
  <si>
    <t>DT2020491001798 </t>
  </si>
  <si>
    <t>Thời gian Prothrombin (PT,TQ) bằng máy bán tự đông,tự động </t>
  </si>
  <si>
    <t>16002029 </t>
  </si>
  <si>
    <t>VÀNG THỊ SAI </t>
  </si>
  <si>
    <t>DT2020690901029 </t>
  </si>
  <si>
    <t>Siêu âm ổ bụng (Nam) đen trắng - </t>
  </si>
  <si>
    <t>Siêu âm hệ tiết niệu (đen trắng)- </t>
  </si>
  <si>
    <t>12009844 </t>
  </si>
  <si>
    <t>MA THỊ TOÁN </t>
  </si>
  <si>
    <t>Siêu âm tử cung- Phần phụ (đen trắng) </t>
  </si>
  <si>
    <t>HN2020690407824 </t>
  </si>
  <si>
    <t>Siêu âm ổ bụng (đen trắng) - </t>
  </si>
  <si>
    <t>16001092 </t>
  </si>
  <si>
    <t>THÀO THỊ XÚA </t>
  </si>
  <si>
    <t>DT2020700502296 </t>
  </si>
  <si>
    <t>12017524 </t>
  </si>
  <si>
    <t>TRIỆU THỊ VỤ </t>
  </si>
  <si>
    <t>Siêu âm tử cung hai bên phần phụ </t>
  </si>
  <si>
    <t>CN3020690100263 </t>
  </si>
  <si>
    <t>16001963 </t>
  </si>
  <si>
    <t>TRƯƠNG THỊ THU </t>
  </si>
  <si>
    <t>DT2021091802510 </t>
  </si>
  <si>
    <t>Siêu âm thai - Phần phụ (đen trắng)- </t>
  </si>
  <si>
    <t>15016949 </t>
  </si>
  <si>
    <t>CHÁNG VĂN NGÂN </t>
  </si>
  <si>
    <t>Điện não đồ</t>
  </si>
  <si>
    <t>DT2020100100270 </t>
  </si>
  <si>
    <t>16001933 </t>
  </si>
  <si>
    <t>ĐẶNG VĂN ĐÀNH </t>
  </si>
  <si>
    <t>Tâm Thần </t>
  </si>
  <si>
    <t>HN2020691803450 </t>
  </si>
  <si>
    <t>Chụp X-quang số hoá tim phổi thẳng </t>
  </si>
  <si>
    <t>Chụp X-quang số hoá hàm chếch P-T </t>
  </si>
  <si>
    <t>Chụp X-quang số hoá ổ bụng không chuẩn bị T </t>
  </si>
  <si>
    <t>Phẫu thuật cắt tuyến tiền liệt qua nội soi</t>
  </si>
  <si>
    <t>16002069 </t>
  </si>
  <si>
    <t>NGUYỄN ANH TUẤN </t>
  </si>
  <si>
    <t>Phẫu thuật khâu phục hồi vết thương phần mềm vùng hàm mặt có tổn thương tuyến, mạch, thần kinh </t>
  </si>
  <si>
    <t>DN4170005600296 </t>
  </si>
  <si>
    <t>10001631 </t>
  </si>
  <si>
    <t>LÙ NGỌC LÂM </t>
  </si>
  <si>
    <t>08/02/2016 </t>
  </si>
  <si>
    <t>09/02/2016 </t>
  </si>
  <si>
    <t>Vật lý trị liệu hô hấp</t>
  </si>
  <si>
    <t>Cấp Cứu </t>
  </si>
  <si>
    <t>HT2020100200235 </t>
  </si>
  <si>
    <t>Sóng xung kích điều trị</t>
  </si>
  <si>
    <t>09001229 </t>
  </si>
  <si>
    <t>ĐINH VĂN LÀNH </t>
  </si>
  <si>
    <t>Điện châm</t>
  </si>
  <si>
    <t>HT2020100500150 </t>
  </si>
  <si>
    <t>16002040 </t>
  </si>
  <si>
    <t>ĐỖ THỊ ĐIỀU </t>
  </si>
  <si>
    <t>Điện mãng châm</t>
  </si>
  <si>
    <t>DT2021091802952 </t>
  </si>
  <si>
    <t>10001433 </t>
  </si>
  <si>
    <t>SÁI MINH CỐNG </t>
  </si>
  <si>
    <t>HT2020100400692 </t>
  </si>
  <si>
    <t>Nội soi thực quản-dạ dày- tá tràng ống mềm không sinh thiết</t>
  </si>
  <si>
    <t>12016833 </t>
  </si>
  <si>
    <t>MÃ THUÝ SINH </t>
  </si>
  <si>
    <t>Truyền Nhiễm </t>
  </si>
  <si>
    <t>DT2020690601021 </t>
  </si>
  <si>
    <t>16001541 </t>
  </si>
  <si>
    <t>VI THÀNH LONG </t>
  </si>
  <si>
    <t>Nội soi đại trực tràng ống mềm có sinh thiết</t>
  </si>
  <si>
    <t>DT2020591100272 </t>
  </si>
  <si>
    <t>Phẫu thuật lấy thai lần đầu </t>
  </si>
  <si>
    <t>Chẩn đoán</t>
  </si>
  <si>
    <t>BHXH từ chối thanh toán</t>
  </si>
  <si>
    <t>HOÀNG MINH QUÂN</t>
  </si>
  <si>
    <t>TE1020600064695</t>
  </si>
  <si>
    <t>Sơ sinh đủ tháng</t>
  </si>
  <si>
    <t>Khoa Sản</t>
  </si>
  <si>
    <t>Vàng da sơ sinh do huyết tán quá mức</t>
  </si>
  <si>
    <t>Khoa Nhi</t>
  </si>
  <si>
    <t>HOÀNG THỊ ĐOÁN</t>
  </si>
  <si>
    <t>HT3020100402008</t>
  </si>
  <si>
    <t>Cao huyết áp vô căn (nguyên phát)</t>
  </si>
  <si>
    <t>Khoa Nội</t>
  </si>
  <si>
    <t>22/01/2016</t>
  </si>
  <si>
    <t>Pk Mãn Tính</t>
  </si>
  <si>
    <t>NÔNG VĂN THẦM</t>
  </si>
  <si>
    <t>DT2020691501603</t>
  </si>
  <si>
    <t>Hội chứng nhức đầu</t>
  </si>
  <si>
    <t>Nhức đầu do mạch máu, không phân loại nơi khác</t>
  </si>
  <si>
    <t>VÀNG DỈ KHUẤN</t>
  </si>
  <si>
    <t>HC2020291600005</t>
  </si>
  <si>
    <t>Viêm tai giữa xuất tiết cấp và bán cấp</t>
  </si>
  <si>
    <t>Hẹp niệu đạo</t>
  </si>
  <si>
    <t>(Trùng đợt điều trị)</t>
  </si>
  <si>
    <t>(Chênh lệch giá do áp nhầm giá TT 37 đối với người bệnh vào viện trước 1.3)</t>
  </si>
  <si>
    <t>Tách bệnh án trẻ sơ sinh từ khoa sản</t>
  </si>
  <si>
    <t>Trùng đợt điều trị  với bệnh án khoa nội</t>
  </si>
  <si>
    <t xml:space="preserve"> </t>
  </si>
  <si>
    <t>Lưu Thị Chắt</t>
  </si>
  <si>
    <t>BT2021090101236</t>
  </si>
  <si>
    <t>Công khai thuốc vật tư ko rõ ai điểm chỉ từu ngày 04/3-24/3</t>
  </si>
  <si>
    <t>Hường</t>
  </si>
  <si>
    <t xml:space="preserve">Tách bệnh án </t>
  </si>
  <si>
    <t>Tách bệnh án</t>
  </si>
  <si>
    <t>12. BÁO CÁO CHI TIẾT BN PHÁT SINH TIỀN KHÁM LỚN HƠN 1 LẦN (TỔNG SỐ: 54) </t>
  </si>
  <si>
    <t>(TỪ NGÀY 01/03/2016 ĐẾN NGÀY 31/03/2016) </t>
  </si>
  <si>
    <t>Đơn giá</t>
  </si>
  <si>
    <t>Số tiền</t>
  </si>
  <si>
    <t>10007932 </t>
  </si>
  <si>
    <t>CHẨU MINH ĐỨC </t>
  </si>
  <si>
    <t>HT2020100500359 </t>
  </si>
  <si>
    <t>Khám bệnh </t>
  </si>
  <si>
    <t>Thanh toán 2 lần tiền khám bệnh ngoại trú đối với bệnh nhân vào viện điều trị nội trú</t>
  </si>
  <si>
    <t>15005088 </t>
  </si>
  <si>
    <t>NGUYỄN THỊ HIÊM  </t>
  </si>
  <si>
    <t>DT2020491901186 </t>
  </si>
  <si>
    <t>15011942 </t>
  </si>
  <si>
    <t>NGUYỄN THỊ ĐƯỜNG </t>
  </si>
  <si>
    <t>DT2020690500332 </t>
  </si>
  <si>
    <t>16000979 </t>
  </si>
  <si>
    <t>TRIỆU MÙI THIÊM </t>
  </si>
  <si>
    <t>HN2040201304271 </t>
  </si>
  <si>
    <t>11010507 </t>
  </si>
  <si>
    <t>HOÀNG VĂN THỌ </t>
  </si>
  <si>
    <t>HT2021000200696 </t>
  </si>
  <si>
    <t>14004110 </t>
  </si>
  <si>
    <t>PHÍ THỊ HOA </t>
  </si>
  <si>
    <t>BT2020100300033 </t>
  </si>
  <si>
    <t>11021282 </t>
  </si>
  <si>
    <t>CHÁNG VĂN CỦI </t>
  </si>
  <si>
    <t>14/03/2016 </t>
  </si>
  <si>
    <t>DT2020100100300 </t>
  </si>
  <si>
    <t>16002649 </t>
  </si>
  <si>
    <t>VÀNG VĂN HANH </t>
  </si>
  <si>
    <t>DT2020690400054 </t>
  </si>
  <si>
    <t>10001714 </t>
  </si>
  <si>
    <t>PHÍ THỊ HÒA </t>
  </si>
  <si>
    <t>HT2020100500549 </t>
  </si>
  <si>
    <t>16002242 </t>
  </si>
  <si>
    <t>HOÀNG THỊ TƯƠI </t>
  </si>
  <si>
    <t>GD4021006400164 </t>
  </si>
  <si>
    <t>14018695 </t>
  </si>
  <si>
    <t>VÀNG THỊ MỶ </t>
  </si>
  <si>
    <t>DT2020690701432 </t>
  </si>
  <si>
    <t>14006356 </t>
  </si>
  <si>
    <t>CAO MINH ĐỨC </t>
  </si>
  <si>
    <t>TE1020190201926 </t>
  </si>
  <si>
    <t>10015450 </t>
  </si>
  <si>
    <t>NGUYỄN THỊ LÝ </t>
  </si>
  <si>
    <t>HX4020100100004 </t>
  </si>
  <si>
    <t>09016517 </t>
  </si>
  <si>
    <t>NGUYỄN NGỌC LAN </t>
  </si>
  <si>
    <t>DT2020691100412 </t>
  </si>
  <si>
    <t>13000849 </t>
  </si>
  <si>
    <t>VƯƠNG THỊ THUẤN </t>
  </si>
  <si>
    <t>15/03/2016 </t>
  </si>
  <si>
    <t>GD4020101002496 </t>
  </si>
  <si>
    <t>16002648 </t>
  </si>
  <si>
    <t>NGÔ THÀNH LUÂN </t>
  </si>
  <si>
    <t>GD4020101002494 </t>
  </si>
  <si>
    <t>10004521 </t>
  </si>
  <si>
    <t>LÊ TRỌNG TIẾN </t>
  </si>
  <si>
    <t>GD4020100500598 </t>
  </si>
  <si>
    <t>13012259 </t>
  </si>
  <si>
    <t>MAI THẾ TỲ </t>
  </si>
  <si>
    <t>MS2020100100011 </t>
  </si>
  <si>
    <t>09008984 </t>
  </si>
  <si>
    <t>HOÀNG THỊ NỮ </t>
  </si>
  <si>
    <t>HT2020100500517 </t>
  </si>
  <si>
    <t>09011558 </t>
  </si>
  <si>
    <t>PHẠM THỊ ĐỎ  </t>
  </si>
  <si>
    <t>16/03/2016 </t>
  </si>
  <si>
    <t>BT2021090101162 </t>
  </si>
  <si>
    <t>13601740 </t>
  </si>
  <si>
    <t>LỤC TIẾN QUÂN </t>
  </si>
  <si>
    <t>TE1020692400891 </t>
  </si>
  <si>
    <t>16002867 </t>
  </si>
  <si>
    <t>HỨA THỊ PHƯƠNG LINH </t>
  </si>
  <si>
    <t>17/03/2016 </t>
  </si>
  <si>
    <t>TE1020692401044 </t>
  </si>
  <si>
    <t>16001263 </t>
  </si>
  <si>
    <t>NGUYỄN VĂN HUÂN </t>
  </si>
  <si>
    <t>GD4020600400683 </t>
  </si>
  <si>
    <t>10900322 </t>
  </si>
  <si>
    <t>NGUYỄN ĐỨC LỢI </t>
  </si>
  <si>
    <t>DN4020001200055 </t>
  </si>
  <si>
    <t>09900170 </t>
  </si>
  <si>
    <t>NGUYỄN NGỌC HẢI </t>
  </si>
  <si>
    <t>HT2020100501068 </t>
  </si>
  <si>
    <t>09014809 </t>
  </si>
  <si>
    <t>NGUYỄN THỊ BẢN </t>
  </si>
  <si>
    <t>DK2020690700021 </t>
  </si>
  <si>
    <t>16002465 </t>
  </si>
  <si>
    <t>SÙNG MÍ VÀNG </t>
  </si>
  <si>
    <t>18/03/2016 </t>
  </si>
  <si>
    <t>HN2020290707357 </t>
  </si>
  <si>
    <t>09010129 </t>
  </si>
  <si>
    <t>NGUYỄN THỊ TÀI  </t>
  </si>
  <si>
    <t>21/03/2016 </t>
  </si>
  <si>
    <t>HT2020100300860 </t>
  </si>
  <si>
    <t>14600714 </t>
  </si>
  <si>
    <t>LỘC CÔNG NGUYÊN </t>
  </si>
  <si>
    <t>TE1020190100961 </t>
  </si>
  <si>
    <t>16002337 </t>
  </si>
  <si>
    <t>SẰM VĂN BÁU </t>
  </si>
  <si>
    <t>DT2021091103052 </t>
  </si>
  <si>
    <t>16002814 </t>
  </si>
  <si>
    <t>HOÀNG HẢI ĐÔNG </t>
  </si>
  <si>
    <t>DT2020691103706 </t>
  </si>
  <si>
    <t>11000674 </t>
  </si>
  <si>
    <t>ĐỖ NGỌC ÁNH </t>
  </si>
  <si>
    <t>22/03/2016 </t>
  </si>
  <si>
    <t>GD4020101002111 </t>
  </si>
  <si>
    <t>12064582 </t>
  </si>
  <si>
    <t>VƯƠNG THU HOA </t>
  </si>
  <si>
    <t>TE1020690501266 </t>
  </si>
  <si>
    <t>14006895 </t>
  </si>
  <si>
    <t>LÊ XUÂN KIỆM </t>
  </si>
  <si>
    <t>HC4020706800009 </t>
  </si>
  <si>
    <t>13001120 </t>
  </si>
  <si>
    <t>HOÀNG VĂN TẤN </t>
  </si>
  <si>
    <t>HN2020691507452 </t>
  </si>
  <si>
    <t>16003003 </t>
  </si>
  <si>
    <t>NGUYỄN ĐÌNH XUYÊN </t>
  </si>
  <si>
    <t>HT2020500200277 </t>
  </si>
  <si>
    <t>16002896 </t>
  </si>
  <si>
    <t>NGUYỄN VĂN THẤP </t>
  </si>
  <si>
    <t>DT2020100200064 </t>
  </si>
  <si>
    <t>16002115 </t>
  </si>
  <si>
    <t>LÝ THỊ HƯƠNG </t>
  </si>
  <si>
    <t>GD4020602300051 </t>
  </si>
  <si>
    <t>10030448 </t>
  </si>
  <si>
    <t>NGUYỄN VĂN PHÒNG </t>
  </si>
  <si>
    <t>23/03/2016 </t>
  </si>
  <si>
    <t>DT2020691000814 </t>
  </si>
  <si>
    <t>09009791 </t>
  </si>
  <si>
    <t>LÝ THỊ VINH </t>
  </si>
  <si>
    <t>HT3020100500715 </t>
  </si>
  <si>
    <t>15011548 </t>
  </si>
  <si>
    <t>HOÀNG VĂN NỐP </t>
  </si>
  <si>
    <t>GB4021000701231 </t>
  </si>
  <si>
    <t>11020810 </t>
  </si>
  <si>
    <t>TRẦN VĂN CẦN </t>
  </si>
  <si>
    <t>25/03/2016 </t>
  </si>
  <si>
    <t>QN5976697444583 </t>
  </si>
  <si>
    <t>16002927 </t>
  </si>
  <si>
    <t>LÝ NHƯ QUỲNH </t>
  </si>
  <si>
    <t>TE1020700010045 </t>
  </si>
  <si>
    <t>10019886 </t>
  </si>
  <si>
    <t>PHAN NGỌC ANH </t>
  </si>
  <si>
    <t>HT2020100300978 </t>
  </si>
  <si>
    <t>15006082 </t>
  </si>
  <si>
    <t>CHU QUANG HÒA </t>
  </si>
  <si>
    <t>HT3020500200470 </t>
  </si>
  <si>
    <t>16002930 </t>
  </si>
  <si>
    <t>NGUYỄN THỊ LUYÊN </t>
  </si>
  <si>
    <t>DT2020201900691 </t>
  </si>
  <si>
    <t>16002698 </t>
  </si>
  <si>
    <t>LÝ DIU DÌN </t>
  </si>
  <si>
    <t>28/03/2016 </t>
  </si>
  <si>
    <t>DT2020900701777 </t>
  </si>
  <si>
    <t>16002817 </t>
  </si>
  <si>
    <t>NÔNG VĂN THÌN </t>
  </si>
  <si>
    <t>29/03/2016 </t>
  </si>
  <si>
    <t>KC2021100900091 </t>
  </si>
  <si>
    <t>09012640 </t>
  </si>
  <si>
    <t>TRẦN THỊ LAN  </t>
  </si>
  <si>
    <t>HT3020101200013 </t>
  </si>
  <si>
    <t>09004011 </t>
  </si>
  <si>
    <t>NGUYỄN THỊ HOÈNG </t>
  </si>
  <si>
    <t>DT2020690500886 </t>
  </si>
  <si>
    <t>14005378 </t>
  </si>
  <si>
    <t>PHẠM THỊ NHƯ Ý </t>
  </si>
  <si>
    <t>TE1020190402323 </t>
  </si>
  <si>
    <t>09007151 </t>
  </si>
  <si>
    <t>LEO THỊ KHUYÊN </t>
  </si>
  <si>
    <t>BT2020100100324 </t>
  </si>
  <si>
    <t>16003274 </t>
  </si>
  <si>
    <t>TRẦN THỊ NGHỊ </t>
  </si>
  <si>
    <t>30/03/2016 </t>
  </si>
  <si>
    <t>DT2020690200271 </t>
  </si>
  <si>
    <t>12005184 </t>
  </si>
  <si>
    <t>PHÀN QUANG DẦN </t>
  </si>
  <si>
    <t>DT2020690701234 </t>
  </si>
  <si>
    <t>14018623 </t>
  </si>
  <si>
    <t>HOÀNG VĂN ĐIỀU </t>
  </si>
  <si>
    <t>Bệnh đái tháo đường không phụ thuộc insulin </t>
  </si>
  <si>
    <t>CK2020700100040 </t>
  </si>
  <si>
    <t>Khoa Tim Mạch - Nội Tiết </t>
  </si>
  <si>
    <t>MG - Tan*  </t>
  </si>
  <si>
    <t>15017060 </t>
  </si>
  <si>
    <t>VƯƠNG ĐÌNH HÙNG </t>
  </si>
  <si>
    <t>29/12/2015 </t>
  </si>
  <si>
    <t>31/12/2015 </t>
  </si>
  <si>
    <t>Chảy máu tiêu hoá, không xác định </t>
  </si>
  <si>
    <t>DT2020590601809 </t>
  </si>
  <si>
    <t>Hoọ tên</t>
  </si>
  <si>
    <t>Tên PT</t>
  </si>
  <si>
    <t>Giá PT cơ sở ĐNTT</t>
  </si>
  <si>
    <t>Tiền giường cơ sở ĐNTT</t>
  </si>
  <si>
    <t>Phân loại PT ( TT50BYT)</t>
  </si>
  <si>
    <t>TG được thanh toán</t>
  </si>
  <si>
    <t>Số ngày giường đề nghị</t>
  </si>
  <si>
    <t>Tổng tiền chênh lệch</t>
  </si>
  <si>
    <t>16000874</t>
  </si>
  <si>
    <t>BÀN VĂN QUÂN</t>
  </si>
  <si>
    <t>DT2020700302216</t>
  </si>
  <si>
    <t>29/01/2016</t>
  </si>
  <si>
    <t>Nối gân duỗi</t>
  </si>
  <si>
    <t>15016942</t>
  </si>
  <si>
    <t>BỐ VĂN TUẦN</t>
  </si>
  <si>
    <t>DN4020110400894</t>
  </si>
  <si>
    <t>25/12/2015</t>
  </si>
  <si>
    <t>28/12/2015</t>
  </si>
  <si>
    <t>Cắt u xơ cơ xâm lấn</t>
  </si>
  <si>
    <t>16001008</t>
  </si>
  <si>
    <t>BỒN THỊ CỌI</t>
  </si>
  <si>
    <t>HN2020690604107</t>
  </si>
  <si>
    <t>27/01/2016</t>
  </si>
  <si>
    <t>04/02/2016</t>
  </si>
  <si>
    <t>16001792</t>
  </si>
  <si>
    <t>CHANG VĂN ĐỨC</t>
  </si>
  <si>
    <t>DT2040200101826</t>
  </si>
  <si>
    <t>20/02/2016</t>
  </si>
  <si>
    <t>26/02/2016</t>
  </si>
  <si>
    <t>Phẫu thuật nội soi ổ bụng</t>
  </si>
  <si>
    <t>15003122</t>
  </si>
  <si>
    <t>GIÀNG CHẢ DÌN</t>
  </si>
  <si>
    <t>HN2020690307122</t>
  </si>
  <si>
    <t>17/01/2016</t>
  </si>
  <si>
    <t>18/01/2016</t>
  </si>
  <si>
    <t>Phẫu thuật vết thương sọ não hở- chưa bao gồm ghim, vít, ốc</t>
  </si>
  <si>
    <t>16001085</t>
  </si>
  <si>
    <t>GIANG THỊ THƯƠNG</t>
  </si>
  <si>
    <t>DT2020700301359</t>
  </si>
  <si>
    <t>05/02/2016</t>
  </si>
  <si>
    <t>15001254</t>
  </si>
  <si>
    <t>HÀ NGỌC PHÚC</t>
  </si>
  <si>
    <t>DK2020690700005</t>
  </si>
  <si>
    <t>27/12/2015</t>
  </si>
  <si>
    <t>15011951</t>
  </si>
  <si>
    <t>HÀ VĂN CHÀI</t>
  </si>
  <si>
    <t>DT2020690800796</t>
  </si>
  <si>
    <t>19/02/2016</t>
  </si>
  <si>
    <t>25/02/2016</t>
  </si>
  <si>
    <t>16000704</t>
  </si>
  <si>
    <t>HẦU THỊ CÁ</t>
  </si>
  <si>
    <t>HN2040200706989</t>
  </si>
  <si>
    <t>19/01/2016</t>
  </si>
  <si>
    <t>01/02/2016</t>
  </si>
  <si>
    <t>Cắt toàn bộ tuyến giáp</t>
  </si>
  <si>
    <t>16000776</t>
  </si>
  <si>
    <t>HOÀNG THỊ TÂM</t>
  </si>
  <si>
    <t>DT2020701100761</t>
  </si>
  <si>
    <t>20/01/2016</t>
  </si>
  <si>
    <t>16001176</t>
  </si>
  <si>
    <t>HOÀNG THỊ THOA</t>
  </si>
  <si>
    <t>DT2021100102159</t>
  </si>
  <si>
    <t>Nối gân gấp</t>
  </si>
  <si>
    <t>16000833</t>
  </si>
  <si>
    <t>HOÀNG VĂN THẮNG</t>
  </si>
  <si>
    <t>DT2040200802961</t>
  </si>
  <si>
    <t>21/01/2016</t>
  </si>
  <si>
    <t>02/02/2016</t>
  </si>
  <si>
    <t>16000276</t>
  </si>
  <si>
    <t>LỆNH HÙNG CƯỜNG</t>
  </si>
  <si>
    <t>DT2020590102213</t>
  </si>
  <si>
    <t>08/01/2016</t>
  </si>
  <si>
    <t>15/01/2016</t>
  </si>
  <si>
    <t>09900539</t>
  </si>
  <si>
    <t>LƯƠNG MÃN TUYÊN</t>
  </si>
  <si>
    <t>HT2020100500369</t>
  </si>
  <si>
    <t>09/02/2016</t>
  </si>
  <si>
    <t>18/02/2016</t>
  </si>
  <si>
    <t>16000048</t>
  </si>
  <si>
    <t>LÝ VĂN DINH</t>
  </si>
  <si>
    <t>DT2040201103161</t>
  </si>
  <si>
    <t>03/01/2016</t>
  </si>
  <si>
    <t>16000026</t>
  </si>
  <si>
    <t>MA VĂN NGUYÊN</t>
  </si>
  <si>
    <t>DT2040200500741</t>
  </si>
  <si>
    <t>02/01/2016</t>
  </si>
  <si>
    <t>11/01/2016</t>
  </si>
  <si>
    <t>15010372</t>
  </si>
  <si>
    <t>MA VĂN THANH</t>
  </si>
  <si>
    <t>HC2040201600012</t>
  </si>
  <si>
    <t>10/01/2016</t>
  </si>
  <si>
    <t>16000052</t>
  </si>
  <si>
    <t>MAI THỊ NHẬP THU</t>
  </si>
  <si>
    <t>CN3021003100054</t>
  </si>
  <si>
    <t>05/01/2016</t>
  </si>
  <si>
    <t>14005623</t>
  </si>
  <si>
    <t>MAI THỊ VÂN ANH</t>
  </si>
  <si>
    <t>HS4020100304005</t>
  </si>
  <si>
    <t>22/02/2016</t>
  </si>
  <si>
    <t>27/02/2016</t>
  </si>
  <si>
    <t>13017803</t>
  </si>
  <si>
    <t>NGUYỄN ĐÌNH VŨ</t>
  </si>
  <si>
    <t>15/02/2016</t>
  </si>
  <si>
    <t>23/02/2016</t>
  </si>
  <si>
    <t>10030561</t>
  </si>
  <si>
    <t>NGUYỄN LINH HẢI</t>
  </si>
  <si>
    <t>HS4020100204056</t>
  </si>
  <si>
    <t>14012301</t>
  </si>
  <si>
    <t>NGUYỄN MẠNH CƯỜNG</t>
  </si>
  <si>
    <t>DN4020004200026</t>
  </si>
  <si>
    <t>15017024</t>
  </si>
  <si>
    <t>NGUYỄN THỊ CHÍNH</t>
  </si>
  <si>
    <t>GB4020600601143</t>
  </si>
  <si>
    <t>06/01/2016</t>
  </si>
  <si>
    <t>16000471</t>
  </si>
  <si>
    <t>NGUYỄN THỊ DUYÊN</t>
  </si>
  <si>
    <t>GD4020602600084</t>
  </si>
  <si>
    <t>14/01/2016</t>
  </si>
  <si>
    <t>10000041</t>
  </si>
  <si>
    <t>NGUYỄN THỊ HÀ</t>
  </si>
  <si>
    <t>HC4020002300255</t>
  </si>
  <si>
    <t>16000780</t>
  </si>
  <si>
    <t>NGUYỄN THỊ KHÁNH LINH</t>
  </si>
  <si>
    <t>TA4020000112152</t>
  </si>
  <si>
    <t>09007040</t>
  </si>
  <si>
    <t>NGUYỄN THỊ LƯƠNG</t>
  </si>
  <si>
    <t>GD4020100900769</t>
  </si>
  <si>
    <t>26/12/2015</t>
  </si>
  <si>
    <t>16001370</t>
  </si>
  <si>
    <t>NGUYỄN VĂN CHỬNG</t>
  </si>
  <si>
    <t>DT2020100201217</t>
  </si>
  <si>
    <t>17/02/2016</t>
  </si>
  <si>
    <t>16000895</t>
  </si>
  <si>
    <t>NGUYỄN VĂN ĐÔNG</t>
  </si>
  <si>
    <t>DT2020700501187</t>
  </si>
  <si>
    <t>23/01/2016</t>
  </si>
  <si>
    <t>Phẫu thuật nội soi mở khe giữa, nạo sàng, ngách trán, xoang bướm</t>
  </si>
  <si>
    <t>10010622</t>
  </si>
  <si>
    <t>NGUYỄN VĂN KHÔI</t>
  </si>
  <si>
    <t>DT2020100102198</t>
  </si>
  <si>
    <t>13017627</t>
  </si>
  <si>
    <t>NÔNG DIỆU LINH</t>
  </si>
  <si>
    <t>DN4016772302797</t>
  </si>
  <si>
    <t>01/01/2016</t>
  </si>
  <si>
    <t>07/01/2016</t>
  </si>
  <si>
    <t>10023386</t>
  </si>
  <si>
    <t>NÔNG THỊ ĐIỀN</t>
  </si>
  <si>
    <t>DT2021101800743</t>
  </si>
  <si>
    <t>16001800</t>
  </si>
  <si>
    <t>NÔNG VĂN HỮU</t>
  </si>
  <si>
    <t>HN2040201303866</t>
  </si>
  <si>
    <t>16000901</t>
  </si>
  <si>
    <t>PHAN CHÍ THÀNH</t>
  </si>
  <si>
    <t>GD4020101700107</t>
  </si>
  <si>
    <t>15016849</t>
  </si>
  <si>
    <t>PHÙNG THỊ TÍNH</t>
  </si>
  <si>
    <t>HT3021000107091</t>
  </si>
  <si>
    <t>23/12/2015</t>
  </si>
  <si>
    <t>16000793</t>
  </si>
  <si>
    <t>TẨN THỊ PẨY</t>
  </si>
  <si>
    <t>DT2020490300664</t>
  </si>
  <si>
    <t>15005800</t>
  </si>
  <si>
    <t>TRÁNG VĂN GIÀNG</t>
  </si>
  <si>
    <t>DT2020700300720</t>
  </si>
  <si>
    <t>09/01/2016</t>
  </si>
  <si>
    <t>12006650</t>
  </si>
  <si>
    <t>TRIỆU XUÂN KHẢI</t>
  </si>
  <si>
    <t>DT2020690600589</t>
  </si>
  <si>
    <t>28/01/2016</t>
  </si>
  <si>
    <t>16001786</t>
  </si>
  <si>
    <t>VÀNG THỊ DŨNG</t>
  </si>
  <si>
    <t>BT2020600400215</t>
  </si>
  <si>
    <t>16001532</t>
  </si>
  <si>
    <t>XÃ THỊ MAI</t>
  </si>
  <si>
    <t>DT2020591001072</t>
  </si>
  <si>
    <t>24/02/2016</t>
  </si>
  <si>
    <t xml:space="preserve">Thuôc </t>
  </si>
  <si>
    <t>(Chênh lệch giá tiền giường phẫu thuật TT50 về phân loại thủ thuật phẫu thuật)</t>
  </si>
  <si>
    <t>BS chỉ định dùng MG-Tan Bn chăm sóc cấp 2</t>
  </si>
  <si>
    <t>BN ăn được vẫn chỉ định MG-Tan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</si>
</sst>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  <numFmt numFmtId="167" formatCode="0.00;[Red]0.00"/>
    <numFmt numFmtId="168" formatCode="#,##0;[Red]#,##0"/>
    <numFmt numFmtId="169" formatCode="#,##0.0"/>
    <numFmt numFmtId="170" formatCode="_(* #,##0.000_);_(* \(#,##0.000\);_(* &quot;-&quot;??_);_(@_)"/>
    <numFmt numFmtId="171" formatCode="[$-409]dddd\,\ mmmm\ dd\,\ yyyy"/>
    <numFmt numFmtId="172" formatCode="[$-409]h:mm:ss\ AM/PM"/>
    <numFmt numFmtId="173" formatCode="dd/mm/yyyy"/>
    <numFmt numFmtId="174" formatCode="mmm\-yyyy"/>
    <numFmt numFmtId="175" formatCode="0.0"/>
    <numFmt numFmtId="176" formatCode="#,###"/>
  </numFmts>
  <fonts count="7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4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rgb="FFFF0000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Calibri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 style="dashed"/>
      <right>
        <color indexed="63"/>
      </right>
      <top>
        <color indexed="63"/>
      </top>
      <bottom style="dashed"/>
    </border>
    <border>
      <left style="dashed"/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thin"/>
    </border>
    <border>
      <left style="dashed"/>
      <right style="thin"/>
      <top>
        <color indexed="63"/>
      </top>
      <bottom style="dashed"/>
    </border>
    <border>
      <left style="dashed"/>
      <right style="dashed"/>
      <top style="thin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 style="dashed"/>
      <top style="dashed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166" fontId="5" fillId="0" borderId="0" xfId="42" applyNumberFormat="1" applyFont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 quotePrefix="1">
      <alignment/>
    </xf>
    <xf numFmtId="173" fontId="5" fillId="0" borderId="0" xfId="0" applyNumberFormat="1" applyFont="1" applyAlignment="1">
      <alignment/>
    </xf>
    <xf numFmtId="0" fontId="61" fillId="0" borderId="0" xfId="0" applyFont="1" applyAlignment="1">
      <alignment/>
    </xf>
    <xf numFmtId="14" fontId="61" fillId="0" borderId="0" xfId="0" applyNumberFormat="1" applyFont="1" applyAlignment="1">
      <alignment/>
    </xf>
    <xf numFmtId="166" fontId="61" fillId="0" borderId="0" xfId="42" applyNumberFormat="1" applyFont="1" applyAlignment="1">
      <alignment/>
    </xf>
    <xf numFmtId="0" fontId="61" fillId="0" borderId="0" xfId="0" applyFont="1" applyAlignment="1">
      <alignment horizontal="left" vertical="center" wrapText="1"/>
    </xf>
    <xf numFmtId="0" fontId="61" fillId="0" borderId="0" xfId="0" applyFont="1" applyAlignment="1" quotePrefix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/>
    </xf>
    <xf numFmtId="0" fontId="5" fillId="0" borderId="14" xfId="0" applyFont="1" applyBorder="1" applyAlignment="1" quotePrefix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/>
    </xf>
    <xf numFmtId="14" fontId="5" fillId="0" borderId="14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173" fontId="5" fillId="0" borderId="14" xfId="0" applyNumberFormat="1" applyFont="1" applyBorder="1" applyAlignment="1">
      <alignment horizontal="right"/>
    </xf>
    <xf numFmtId="1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6" fontId="5" fillId="0" borderId="11" xfId="42" applyNumberFormat="1" applyFont="1" applyBorder="1" applyAlignment="1">
      <alignment horizontal="right"/>
    </xf>
    <xf numFmtId="166" fontId="5" fillId="0" borderId="14" xfId="42" applyNumberFormat="1" applyFont="1" applyBorder="1" applyAlignment="1">
      <alignment horizontal="right"/>
    </xf>
    <xf numFmtId="166" fontId="5" fillId="0" borderId="0" xfId="42" applyNumberFormat="1" applyFont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14" fontId="2" fillId="0" borderId="19" xfId="0" applyNumberFormat="1" applyFont="1" applyBorder="1" applyAlignment="1">
      <alignment horizontal="right"/>
    </xf>
    <xf numFmtId="166" fontId="2" fillId="0" borderId="19" xfId="42" applyNumberFormat="1" applyFont="1" applyBorder="1" applyAlignment="1">
      <alignment horizontal="right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68" fontId="1" fillId="0" borderId="0" xfId="42" applyNumberFormat="1" applyFont="1" applyBorder="1" applyAlignment="1">
      <alignment horizontal="right" wrapText="1" indent="1"/>
    </xf>
    <xf numFmtId="0" fontId="1" fillId="0" borderId="0" xfId="0" applyFont="1" applyBorder="1" applyAlignment="1">
      <alignment wrapText="1"/>
    </xf>
    <xf numFmtId="166" fontId="1" fillId="0" borderId="0" xfId="42" applyNumberFormat="1" applyFont="1" applyBorder="1" applyAlignment="1">
      <alignment wrapText="1"/>
    </xf>
    <xf numFmtId="1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1" fontId="1" fillId="0" borderId="0" xfId="42" applyNumberFormat="1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14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/>
    </xf>
    <xf numFmtId="14" fontId="3" fillId="0" borderId="0" xfId="0" applyNumberFormat="1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62" fillId="0" borderId="21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left" vertical="center" wrapText="1"/>
    </xf>
    <xf numFmtId="166" fontId="62" fillId="0" borderId="21" xfId="42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63" fillId="0" borderId="23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left" vertical="center" wrapText="1"/>
    </xf>
    <xf numFmtId="166" fontId="63" fillId="0" borderId="23" xfId="4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3" fillId="0" borderId="14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left" vertical="center" wrapText="1"/>
    </xf>
    <xf numFmtId="166" fontId="63" fillId="0" borderId="14" xfId="42" applyNumberFormat="1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left" vertical="center" wrapText="1"/>
    </xf>
    <xf numFmtId="166" fontId="64" fillId="0" borderId="14" xfId="42" applyNumberFormat="1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66" fillId="0" borderId="19" xfId="0" applyFont="1" applyBorder="1" applyAlignment="1">
      <alignment horizontal="left" vertical="center"/>
    </xf>
    <xf numFmtId="0" fontId="66" fillId="0" borderId="19" xfId="0" applyFont="1" applyBorder="1" applyAlignment="1">
      <alignment horizontal="center" vertical="center"/>
    </xf>
    <xf numFmtId="166" fontId="66" fillId="0" borderId="19" xfId="0" applyNumberFormat="1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166" fontId="0" fillId="0" borderId="0" xfId="0" applyNumberFormat="1" applyAlignment="1">
      <alignment/>
    </xf>
    <xf numFmtId="166" fontId="62" fillId="0" borderId="24" xfId="42" applyNumberFormat="1" applyFont="1" applyBorder="1" applyAlignment="1">
      <alignment horizontal="center" vertical="center" wrapText="1"/>
    </xf>
    <xf numFmtId="166" fontId="63" fillId="0" borderId="25" xfId="42" applyNumberFormat="1" applyFont="1" applyBorder="1" applyAlignment="1">
      <alignment horizontal="center" vertical="center" wrapText="1"/>
    </xf>
    <xf numFmtId="166" fontId="63" fillId="0" borderId="26" xfId="42" applyNumberFormat="1" applyFont="1" applyBorder="1" applyAlignment="1">
      <alignment horizontal="center" vertical="center" wrapText="1"/>
    </xf>
    <xf numFmtId="166" fontId="64" fillId="0" borderId="26" xfId="42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68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173" fontId="68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68" fillId="0" borderId="13" xfId="0" applyFont="1" applyBorder="1" applyAlignment="1">
      <alignment/>
    </xf>
    <xf numFmtId="0" fontId="68" fillId="0" borderId="14" xfId="0" applyFont="1" applyBorder="1" applyAlignment="1">
      <alignment/>
    </xf>
    <xf numFmtId="0" fontId="68" fillId="0" borderId="14" xfId="0" applyFont="1" applyBorder="1" applyAlignment="1">
      <alignment wrapText="1"/>
    </xf>
    <xf numFmtId="173" fontId="68" fillId="0" borderId="14" xfId="0" applyNumberFormat="1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14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/>
    </xf>
    <xf numFmtId="0" fontId="66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left" vertical="center"/>
    </xf>
    <xf numFmtId="166" fontId="66" fillId="0" borderId="0" xfId="0" applyNumberFormat="1" applyFont="1" applyBorder="1" applyAlignment="1">
      <alignment horizontal="center" vertical="center"/>
    </xf>
    <xf numFmtId="166" fontId="1" fillId="0" borderId="0" xfId="42" applyNumberFormat="1" applyFont="1" applyBorder="1" applyAlignment="1">
      <alignment horizontal="right" wrapText="1" indent="1"/>
    </xf>
    <xf numFmtId="166" fontId="68" fillId="0" borderId="0" xfId="42" applyNumberFormat="1" applyFont="1" applyBorder="1" applyAlignment="1">
      <alignment/>
    </xf>
    <xf numFmtId="166" fontId="5" fillId="0" borderId="0" xfId="42" applyNumberFormat="1" applyFont="1" applyAlignment="1">
      <alignment horizontal="left" vertical="center" wrapText="1"/>
    </xf>
    <xf numFmtId="166" fontId="68" fillId="0" borderId="14" xfId="42" applyNumberFormat="1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5" fillId="0" borderId="22" xfId="0" applyFont="1" applyBorder="1" applyAlignment="1">
      <alignment/>
    </xf>
    <xf numFmtId="166" fontId="3" fillId="0" borderId="0" xfId="42" applyNumberFormat="1" applyFont="1" applyBorder="1" applyAlignment="1">
      <alignment wrapText="1"/>
    </xf>
    <xf numFmtId="166" fontId="6" fillId="0" borderId="0" xfId="42" applyNumberFormat="1" applyFont="1" applyAlignment="1">
      <alignment/>
    </xf>
    <xf numFmtId="166" fontId="2" fillId="0" borderId="0" xfId="42" applyNumberFormat="1" applyFont="1" applyAlignment="1">
      <alignment/>
    </xf>
    <xf numFmtId="166" fontId="66" fillId="0" borderId="27" xfId="0" applyNumberFormat="1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166" fontId="71" fillId="0" borderId="11" xfId="42" applyNumberFormat="1" applyFont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69" fillId="0" borderId="14" xfId="0" applyFont="1" applyBorder="1" applyAlignment="1">
      <alignment wrapText="1"/>
    </xf>
    <xf numFmtId="173" fontId="69" fillId="0" borderId="14" xfId="0" applyNumberFormat="1" applyFont="1" applyBorder="1" applyAlignment="1">
      <alignment wrapText="1"/>
    </xf>
    <xf numFmtId="166" fontId="69" fillId="0" borderId="14" xfId="42" applyNumberFormat="1" applyFont="1" applyBorder="1" applyAlignment="1">
      <alignment wrapText="1"/>
    </xf>
    <xf numFmtId="166" fontId="68" fillId="0" borderId="14" xfId="42" applyNumberFormat="1" applyFont="1" applyBorder="1" applyAlignment="1">
      <alignment wrapText="1"/>
    </xf>
    <xf numFmtId="0" fontId="72" fillId="0" borderId="14" xfId="0" applyFont="1" applyBorder="1" applyAlignment="1">
      <alignment wrapText="1"/>
    </xf>
    <xf numFmtId="166" fontId="72" fillId="0" borderId="14" xfId="42" applyNumberFormat="1" applyFont="1" applyBorder="1" applyAlignment="1">
      <alignment wrapText="1"/>
    </xf>
    <xf numFmtId="0" fontId="68" fillId="0" borderId="18" xfId="0" applyFont="1" applyBorder="1" applyAlignment="1">
      <alignment/>
    </xf>
    <xf numFmtId="0" fontId="68" fillId="0" borderId="19" xfId="0" applyFont="1" applyBorder="1" applyAlignment="1">
      <alignment/>
    </xf>
    <xf numFmtId="0" fontId="68" fillId="0" borderId="19" xfId="0" applyFont="1" applyBorder="1" applyAlignment="1">
      <alignment wrapText="1"/>
    </xf>
    <xf numFmtId="173" fontId="68" fillId="0" borderId="19" xfId="0" applyNumberFormat="1" applyFont="1" applyBorder="1" applyAlignment="1">
      <alignment wrapText="1"/>
    </xf>
    <xf numFmtId="166" fontId="68" fillId="0" borderId="19" xfId="42" applyNumberFormat="1" applyFont="1" applyBorder="1" applyAlignment="1">
      <alignment/>
    </xf>
    <xf numFmtId="0" fontId="68" fillId="0" borderId="20" xfId="0" applyFont="1" applyBorder="1" applyAlignment="1">
      <alignment/>
    </xf>
    <xf numFmtId="1" fontId="72" fillId="0" borderId="14" xfId="0" applyNumberFormat="1" applyFont="1" applyBorder="1" applyAlignment="1">
      <alignment wrapText="1"/>
    </xf>
    <xf numFmtId="166" fontId="72" fillId="0" borderId="14" xfId="42" applyNumberFormat="1" applyFont="1" applyBorder="1" applyAlignment="1">
      <alignment horizontal="center" vertical="center" wrapText="1"/>
    </xf>
    <xf numFmtId="166" fontId="73" fillId="0" borderId="14" xfId="42" applyNumberFormat="1" applyFont="1" applyBorder="1" applyAlignment="1">
      <alignment horizontal="center" vertical="center" wrapText="1"/>
    </xf>
    <xf numFmtId="0" fontId="74" fillId="0" borderId="0" xfId="0" applyFont="1" applyAlignment="1">
      <alignment/>
    </xf>
    <xf numFmtId="0" fontId="75" fillId="0" borderId="15" xfId="0" applyFont="1" applyBorder="1" applyAlignment="1">
      <alignment horizontal="center" vertical="center" wrapText="1"/>
    </xf>
    <xf numFmtId="0" fontId="75" fillId="0" borderId="0" xfId="0" applyFont="1" applyAlignment="1">
      <alignment/>
    </xf>
    <xf numFmtId="0" fontId="74" fillId="0" borderId="13" xfId="0" applyFont="1" applyBorder="1" applyAlignment="1">
      <alignment/>
    </xf>
    <xf numFmtId="0" fontId="74" fillId="0" borderId="14" xfId="0" applyFont="1" applyBorder="1" applyAlignment="1">
      <alignment wrapText="1"/>
    </xf>
    <xf numFmtId="166" fontId="74" fillId="0" borderId="14" xfId="42" applyNumberFormat="1" applyFont="1" applyBorder="1" applyAlignment="1">
      <alignment wrapText="1"/>
    </xf>
    <xf numFmtId="0" fontId="74" fillId="0" borderId="15" xfId="0" applyFont="1" applyBorder="1" applyAlignment="1">
      <alignment/>
    </xf>
    <xf numFmtId="0" fontId="76" fillId="0" borderId="18" xfId="0" applyFont="1" applyBorder="1" applyAlignment="1">
      <alignment/>
    </xf>
    <xf numFmtId="0" fontId="76" fillId="0" borderId="19" xfId="0" applyFont="1" applyBorder="1" applyAlignment="1">
      <alignment/>
    </xf>
    <xf numFmtId="166" fontId="76" fillId="0" borderId="19" xfId="42" applyNumberFormat="1" applyFont="1" applyBorder="1" applyAlignment="1">
      <alignment/>
    </xf>
    <xf numFmtId="0" fontId="76" fillId="0" borderId="20" xfId="0" applyFont="1" applyBorder="1" applyAlignment="1">
      <alignment/>
    </xf>
    <xf numFmtId="0" fontId="76" fillId="0" borderId="0" xfId="0" applyFont="1" applyAlignment="1">
      <alignment/>
    </xf>
    <xf numFmtId="166" fontId="0" fillId="0" borderId="0" xfId="42" applyNumberFormat="1" applyFont="1" applyAlignment="1">
      <alignment/>
    </xf>
    <xf numFmtId="0" fontId="74" fillId="0" borderId="15" xfId="0" applyFont="1" applyBorder="1" applyAlignment="1">
      <alignment horizontal="center" vertical="center" wrapText="1"/>
    </xf>
    <xf numFmtId="0" fontId="74" fillId="0" borderId="12" xfId="0" applyFont="1" applyBorder="1" applyAlignment="1">
      <alignment/>
    </xf>
    <xf numFmtId="0" fontId="74" fillId="0" borderId="0" xfId="0" applyFont="1" applyBorder="1" applyAlignment="1">
      <alignment/>
    </xf>
    <xf numFmtId="166" fontId="1" fillId="0" borderId="0" xfId="42" applyNumberFormat="1" applyFont="1" applyBorder="1" applyAlignment="1">
      <alignment horizontal="right" wrapText="1"/>
    </xf>
    <xf numFmtId="0" fontId="10" fillId="0" borderId="0" xfId="0" applyFont="1" applyAlignment="1">
      <alignment/>
    </xf>
    <xf numFmtId="0" fontId="74" fillId="0" borderId="10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166" fontId="75" fillId="0" borderId="11" xfId="42" applyNumberFormat="1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166" fontId="74" fillId="0" borderId="14" xfId="42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66" fontId="10" fillId="0" borderId="19" xfId="42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2" fontId="11" fillId="0" borderId="21" xfId="0" applyNumberFormat="1" applyFont="1" applyBorder="1" applyAlignment="1">
      <alignment horizontal="center" vertical="center" wrapText="1" shrinkToFit="1"/>
    </xf>
    <xf numFmtId="166" fontId="11" fillId="0" borderId="21" xfId="42" applyNumberFormat="1" applyFont="1" applyBorder="1" applyAlignment="1">
      <alignment horizontal="center" vertical="center" wrapText="1" shrinkToFit="1"/>
    </xf>
    <xf numFmtId="0" fontId="0" fillId="0" borderId="0" xfId="0" applyAlignment="1">
      <alignment vertical="top"/>
    </xf>
    <xf numFmtId="176" fontId="64" fillId="0" borderId="22" xfId="0" applyNumberFormat="1" applyFont="1" applyBorder="1" applyAlignment="1">
      <alignment vertical="top"/>
    </xf>
    <xf numFmtId="0" fontId="64" fillId="0" borderId="23" xfId="0" applyFont="1" applyBorder="1" applyAlignment="1">
      <alignment vertical="top"/>
    </xf>
    <xf numFmtId="176" fontId="64" fillId="0" borderId="23" xfId="0" applyNumberFormat="1" applyFont="1" applyBorder="1" applyAlignment="1">
      <alignment vertical="top"/>
    </xf>
    <xf numFmtId="166" fontId="64" fillId="0" borderId="23" xfId="42" applyNumberFormat="1" applyFont="1" applyBorder="1" applyAlignment="1">
      <alignment vertical="top"/>
    </xf>
    <xf numFmtId="166" fontId="64" fillId="0" borderId="28" xfId="42" applyNumberFormat="1" applyFont="1" applyBorder="1" applyAlignment="1">
      <alignment vertical="top"/>
    </xf>
    <xf numFmtId="0" fontId="64" fillId="0" borderId="0" xfId="0" applyFont="1" applyAlignment="1">
      <alignment vertical="top"/>
    </xf>
    <xf numFmtId="176" fontId="64" fillId="0" borderId="13" xfId="0" applyNumberFormat="1" applyFont="1" applyBorder="1" applyAlignment="1">
      <alignment vertical="top"/>
    </xf>
    <xf numFmtId="0" fontId="64" fillId="0" borderId="14" xfId="0" applyFont="1" applyBorder="1" applyAlignment="1">
      <alignment vertical="top"/>
    </xf>
    <xf numFmtId="176" fontId="64" fillId="0" borderId="14" xfId="0" applyNumberFormat="1" applyFont="1" applyBorder="1" applyAlignment="1">
      <alignment vertical="top"/>
    </xf>
    <xf numFmtId="166" fontId="64" fillId="0" borderId="14" xfId="42" applyNumberFormat="1" applyFont="1" applyBorder="1" applyAlignment="1">
      <alignment vertical="top"/>
    </xf>
    <xf numFmtId="166" fontId="64" fillId="0" borderId="15" xfId="42" applyNumberFormat="1" applyFont="1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9" fillId="0" borderId="19" xfId="0" applyFont="1" applyBorder="1" applyAlignment="1">
      <alignment vertical="top"/>
    </xf>
    <xf numFmtId="166" fontId="0" fillId="0" borderId="19" xfId="42" applyNumberFormat="1" applyFont="1" applyBorder="1" applyAlignment="1">
      <alignment vertical="top"/>
    </xf>
    <xf numFmtId="166" fontId="8" fillId="0" borderId="20" xfId="42" applyNumberFormat="1" applyFont="1" applyBorder="1" applyAlignment="1">
      <alignment vertical="top"/>
    </xf>
    <xf numFmtId="166" fontId="0" fillId="0" borderId="0" xfId="42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66" fontId="7" fillId="0" borderId="0" xfId="42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64" fillId="0" borderId="29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4" fillId="0" borderId="30" xfId="0" applyFont="1" applyBorder="1" applyAlignment="1">
      <alignment horizontal="center" vertical="center" wrapText="1"/>
    </xf>
    <xf numFmtId="0" fontId="63" fillId="0" borderId="30" xfId="0" applyFont="1" applyBorder="1" applyAlignment="1">
      <alignment horizontal="center" vertical="center" wrapText="1"/>
    </xf>
    <xf numFmtId="0" fontId="63" fillId="0" borderId="31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wrapText="1"/>
    </xf>
    <xf numFmtId="0" fontId="72" fillId="0" borderId="13" xfId="0" applyFont="1" applyBorder="1" applyAlignment="1">
      <alignment horizontal="center" wrapText="1"/>
    </xf>
    <xf numFmtId="0" fontId="68" fillId="0" borderId="32" xfId="0" applyFont="1" applyBorder="1" applyAlignment="1">
      <alignment horizontal="center" wrapText="1"/>
    </xf>
    <xf numFmtId="0" fontId="68" fillId="0" borderId="22" xfId="0" applyFont="1" applyBorder="1" applyAlignment="1">
      <alignment horizontal="center" wrapText="1"/>
    </xf>
    <xf numFmtId="0" fontId="77" fillId="0" borderId="33" xfId="0" applyFont="1" applyBorder="1" applyAlignment="1">
      <alignment horizontal="center" wrapText="1"/>
    </xf>
    <xf numFmtId="0" fontId="77" fillId="0" borderId="34" xfId="0" applyFont="1" applyBorder="1" applyAlignment="1">
      <alignment horizontal="center" wrapText="1"/>
    </xf>
    <xf numFmtId="0" fontId="77" fillId="0" borderId="35" xfId="0" applyFont="1" applyBorder="1" applyAlignment="1">
      <alignment horizontal="center" wrapText="1"/>
    </xf>
    <xf numFmtId="0" fontId="78" fillId="0" borderId="36" xfId="0" applyFont="1" applyBorder="1" applyAlignment="1">
      <alignment horizontal="center" wrapText="1"/>
    </xf>
    <xf numFmtId="0" fontId="78" fillId="0" borderId="0" xfId="0" applyFont="1" applyBorder="1" applyAlignment="1">
      <alignment horizontal="center" wrapText="1"/>
    </xf>
    <xf numFmtId="0" fontId="78" fillId="0" borderId="37" xfId="0" applyFont="1" applyBorder="1" applyAlignment="1">
      <alignment horizontal="center" wrapText="1"/>
    </xf>
    <xf numFmtId="0" fontId="77" fillId="0" borderId="36" xfId="0" applyFont="1" applyBorder="1" applyAlignment="1">
      <alignment horizontal="center" wrapText="1"/>
    </xf>
    <xf numFmtId="0" fontId="77" fillId="0" borderId="0" xfId="0" applyFont="1" applyBorder="1" applyAlignment="1">
      <alignment horizontal="center" wrapText="1"/>
    </xf>
    <xf numFmtId="0" fontId="77" fillId="0" borderId="37" xfId="0" applyFont="1" applyBorder="1" applyAlignment="1">
      <alignment horizontal="center" wrapText="1"/>
    </xf>
    <xf numFmtId="0" fontId="74" fillId="0" borderId="1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125"/>
  <sheetViews>
    <sheetView zoomScalePageLayoutView="0" workbookViewId="0" topLeftCell="A58">
      <selection activeCell="L66" sqref="L66"/>
    </sheetView>
  </sheetViews>
  <sheetFormatPr defaultColWidth="9.140625" defaultRowHeight="12.75"/>
  <cols>
    <col min="1" max="1" width="5.28125" style="2" customWidth="1"/>
    <col min="2" max="2" width="21.7109375" style="2" customWidth="1"/>
    <col min="3" max="3" width="18.140625" style="2" customWidth="1"/>
    <col min="4" max="4" width="12.421875" style="2" customWidth="1"/>
    <col min="5" max="5" width="12.28125" style="2" customWidth="1"/>
    <col min="6" max="6" width="16.140625" style="4" customWidth="1"/>
    <col min="7" max="7" width="17.57421875" style="4" customWidth="1"/>
    <col min="8" max="8" width="28.00390625" style="2" customWidth="1"/>
    <col min="9" max="9" width="10.00390625" style="2" customWidth="1"/>
    <col min="10" max="10" width="10.8515625" style="2" customWidth="1"/>
    <col min="11" max="11" width="9.140625" style="2" customWidth="1"/>
    <col min="12" max="12" width="18.8515625" style="2" customWidth="1"/>
    <col min="13" max="13" width="9.140625" style="2" customWidth="1"/>
    <col min="14" max="14" width="10.57421875" style="2" customWidth="1"/>
    <col min="15" max="16384" width="9.140625" style="2" customWidth="1"/>
  </cols>
  <sheetData>
    <row r="6" spans="1:11" ht="12.75">
      <c r="A6" s="2" t="s">
        <v>1</v>
      </c>
      <c r="B6" s="2" t="s">
        <v>19</v>
      </c>
      <c r="C6" s="2" t="s">
        <v>2</v>
      </c>
      <c r="D6" s="2" t="s">
        <v>20</v>
      </c>
      <c r="E6" s="2" t="s">
        <v>3</v>
      </c>
      <c r="F6" s="4" t="s">
        <v>21</v>
      </c>
      <c r="G6" s="4" t="s">
        <v>22</v>
      </c>
      <c r="H6" s="2" t="s">
        <v>4</v>
      </c>
      <c r="I6" s="2" t="s">
        <v>5</v>
      </c>
      <c r="J6" s="2" t="s">
        <v>15</v>
      </c>
      <c r="K6" s="2" t="s">
        <v>33</v>
      </c>
    </row>
    <row r="7" spans="1:12" ht="25.5">
      <c r="A7" s="2">
        <v>1</v>
      </c>
      <c r="B7" s="2" t="s">
        <v>24</v>
      </c>
      <c r="C7" s="2" t="s">
        <v>25</v>
      </c>
      <c r="D7" s="2" t="s">
        <v>26</v>
      </c>
      <c r="E7" s="2" t="s">
        <v>27</v>
      </c>
      <c r="F7" s="4">
        <v>118000</v>
      </c>
      <c r="G7" s="4">
        <f>F7</f>
        <v>118000</v>
      </c>
      <c r="H7" s="5" t="s">
        <v>28</v>
      </c>
      <c r="I7" s="2" t="s">
        <v>32</v>
      </c>
      <c r="J7" s="2">
        <v>16001514</v>
      </c>
      <c r="K7" s="2">
        <v>3</v>
      </c>
      <c r="L7" s="2" t="s">
        <v>289</v>
      </c>
    </row>
    <row r="8" spans="1:12" ht="25.5">
      <c r="A8" s="2">
        <v>2</v>
      </c>
      <c r="B8" s="2" t="s">
        <v>29</v>
      </c>
      <c r="C8" s="2" t="s">
        <v>30</v>
      </c>
      <c r="D8" s="3">
        <v>42706</v>
      </c>
      <c r="E8" s="2" t="s">
        <v>27</v>
      </c>
      <c r="F8" s="4">
        <v>46000</v>
      </c>
      <c r="G8" s="4">
        <f>F8</f>
        <v>46000</v>
      </c>
      <c r="H8" s="5" t="s">
        <v>31</v>
      </c>
      <c r="I8" s="2" t="s">
        <v>32</v>
      </c>
      <c r="J8" s="2">
        <v>16001438</v>
      </c>
      <c r="K8" s="2">
        <v>4</v>
      </c>
      <c r="L8" s="2" t="s">
        <v>289</v>
      </c>
    </row>
    <row r="9" spans="1:12" ht="12.75">
      <c r="A9" s="2">
        <v>3</v>
      </c>
      <c r="B9" s="2" t="s">
        <v>154</v>
      </c>
      <c r="C9" s="2" t="s">
        <v>155</v>
      </c>
      <c r="D9" s="3">
        <v>42372</v>
      </c>
      <c r="E9" s="3">
        <v>42585</v>
      </c>
      <c r="F9" s="4">
        <v>35000</v>
      </c>
      <c r="G9" s="4">
        <f>F9*80/100</f>
        <v>28000</v>
      </c>
      <c r="H9" s="5" t="s">
        <v>44</v>
      </c>
      <c r="I9" s="2" t="s">
        <v>32</v>
      </c>
      <c r="J9" s="2">
        <v>15003986</v>
      </c>
      <c r="K9" s="2">
        <v>66</v>
      </c>
      <c r="L9" s="2" t="s">
        <v>290</v>
      </c>
    </row>
    <row r="10" spans="1:12" s="8" customFormat="1" ht="51">
      <c r="A10" s="8">
        <v>4</v>
      </c>
      <c r="B10" s="8" t="s">
        <v>134</v>
      </c>
      <c r="C10" s="8" t="s">
        <v>135</v>
      </c>
      <c r="D10" s="9" t="s">
        <v>85</v>
      </c>
      <c r="E10" s="9">
        <v>42463</v>
      </c>
      <c r="F10" s="10">
        <v>1366375</v>
      </c>
      <c r="G10" s="10">
        <f>F10</f>
        <v>1366375</v>
      </c>
      <c r="H10" s="11" t="s">
        <v>136</v>
      </c>
      <c r="I10" s="8" t="s">
        <v>32</v>
      </c>
      <c r="J10" s="8">
        <v>16002067</v>
      </c>
      <c r="K10" s="8">
        <v>55</v>
      </c>
      <c r="L10" s="8" t="s">
        <v>291</v>
      </c>
    </row>
    <row r="11" spans="1:12" s="8" customFormat="1" ht="12.75">
      <c r="A11" s="8">
        <v>5</v>
      </c>
      <c r="B11" s="8" t="s">
        <v>137</v>
      </c>
      <c r="C11" s="8" t="s">
        <v>138</v>
      </c>
      <c r="D11" s="9" t="s">
        <v>139</v>
      </c>
      <c r="E11" s="9">
        <v>42432</v>
      </c>
      <c r="F11" s="10">
        <f>190000*19</f>
        <v>3610000</v>
      </c>
      <c r="G11" s="10">
        <f>F11</f>
        <v>3610000</v>
      </c>
      <c r="H11" s="11" t="s">
        <v>140</v>
      </c>
      <c r="I11" s="8" t="s">
        <v>32</v>
      </c>
      <c r="J11" s="8">
        <v>12001515</v>
      </c>
      <c r="K11" s="8">
        <v>56</v>
      </c>
      <c r="L11" s="8" t="s">
        <v>291</v>
      </c>
    </row>
    <row r="12" spans="1:12" s="8" customFormat="1" ht="25.5">
      <c r="A12" s="8">
        <v>6</v>
      </c>
      <c r="B12" s="8" t="s">
        <v>108</v>
      </c>
      <c r="C12" s="8" t="s">
        <v>109</v>
      </c>
      <c r="D12" s="9" t="s">
        <v>43</v>
      </c>
      <c r="E12" s="9">
        <v>42403</v>
      </c>
      <c r="F12" s="10">
        <v>786532</v>
      </c>
      <c r="G12" s="10">
        <f>F12*80/100</f>
        <v>629225.6</v>
      </c>
      <c r="H12" s="11" t="s">
        <v>110</v>
      </c>
      <c r="I12" s="8" t="s">
        <v>32</v>
      </c>
      <c r="J12" s="8">
        <v>16001041</v>
      </c>
      <c r="K12" s="8">
        <v>44</v>
      </c>
      <c r="L12" s="8" t="s">
        <v>292</v>
      </c>
    </row>
    <row r="13" spans="1:12" ht="25.5">
      <c r="A13" s="2">
        <v>7</v>
      </c>
      <c r="B13" s="2" t="s">
        <v>122</v>
      </c>
      <c r="C13" s="2" t="s">
        <v>123</v>
      </c>
      <c r="D13" s="3">
        <v>42372</v>
      </c>
      <c r="E13" s="3">
        <v>42432</v>
      </c>
      <c r="F13" s="4">
        <v>294320</v>
      </c>
      <c r="G13" s="4">
        <f>F13*80/100</f>
        <v>235456</v>
      </c>
      <c r="H13" s="5" t="s">
        <v>124</v>
      </c>
      <c r="I13" s="2" t="s">
        <v>32</v>
      </c>
      <c r="J13" s="2">
        <v>16002237</v>
      </c>
      <c r="K13" s="2">
        <v>51</v>
      </c>
      <c r="L13" s="2" t="s">
        <v>291</v>
      </c>
    </row>
    <row r="14" spans="1:12" ht="38.25">
      <c r="A14" s="2">
        <v>8</v>
      </c>
      <c r="B14" s="2" t="s">
        <v>145</v>
      </c>
      <c r="C14" s="2" t="s">
        <v>146</v>
      </c>
      <c r="D14" s="3" t="s">
        <v>147</v>
      </c>
      <c r="E14" s="3">
        <v>42463</v>
      </c>
      <c r="F14" s="4">
        <v>501437</v>
      </c>
      <c r="G14" s="4">
        <f>F14</f>
        <v>501437</v>
      </c>
      <c r="H14" s="5" t="s">
        <v>148</v>
      </c>
      <c r="I14" s="2" t="s">
        <v>32</v>
      </c>
      <c r="J14" s="2">
        <v>160002016</v>
      </c>
      <c r="K14" s="2">
        <v>60</v>
      </c>
      <c r="L14" s="2" t="s">
        <v>291</v>
      </c>
    </row>
    <row r="15" spans="1:12" ht="25.5">
      <c r="A15" s="2">
        <v>9</v>
      </c>
      <c r="B15" s="2" t="s">
        <v>34</v>
      </c>
      <c r="C15" s="2" t="s">
        <v>35</v>
      </c>
      <c r="D15" s="2" t="s">
        <v>36</v>
      </c>
      <c r="F15" s="4">
        <v>92038</v>
      </c>
      <c r="G15" s="4">
        <f>F15</f>
        <v>92038</v>
      </c>
      <c r="H15" s="5" t="s">
        <v>37</v>
      </c>
      <c r="I15" s="2" t="s">
        <v>32</v>
      </c>
      <c r="J15" s="2">
        <v>13012121</v>
      </c>
      <c r="K15" s="2">
        <v>5</v>
      </c>
      <c r="L15" s="2" t="s">
        <v>289</v>
      </c>
    </row>
    <row r="16" spans="1:12" s="8" customFormat="1" ht="25.5">
      <c r="A16" s="8">
        <v>10</v>
      </c>
      <c r="B16" s="8" t="s">
        <v>188</v>
      </c>
      <c r="C16" s="8" t="s">
        <v>189</v>
      </c>
      <c r="D16" s="9" t="s">
        <v>80</v>
      </c>
      <c r="E16" s="9">
        <v>42616</v>
      </c>
      <c r="F16" s="10">
        <v>16497834</v>
      </c>
      <c r="G16" s="10">
        <f>F16</f>
        <v>16497834</v>
      </c>
      <c r="H16" s="11" t="s">
        <v>190</v>
      </c>
      <c r="I16" s="8" t="s">
        <v>111</v>
      </c>
      <c r="J16" s="8">
        <v>16001865</v>
      </c>
      <c r="K16" s="8">
        <v>96</v>
      </c>
      <c r="L16" s="8" t="s">
        <v>293</v>
      </c>
    </row>
    <row r="17" spans="1:11" ht="25.5">
      <c r="A17" s="2">
        <v>11</v>
      </c>
      <c r="B17" s="2" t="s">
        <v>115</v>
      </c>
      <c r="C17" s="2" t="s">
        <v>116</v>
      </c>
      <c r="D17" s="3" t="s">
        <v>64</v>
      </c>
      <c r="E17" s="3">
        <v>42432</v>
      </c>
      <c r="F17" s="4">
        <f>4950*4</f>
        <v>19800</v>
      </c>
      <c r="G17" s="4">
        <f>F17</f>
        <v>19800</v>
      </c>
      <c r="H17" s="5" t="s">
        <v>117</v>
      </c>
      <c r="I17" s="2" t="s">
        <v>111</v>
      </c>
      <c r="J17" s="2">
        <v>10012277</v>
      </c>
      <c r="K17" s="2">
        <v>48</v>
      </c>
    </row>
    <row r="18" spans="1:11" ht="51">
      <c r="A18" s="2">
        <v>12</v>
      </c>
      <c r="B18" s="2" t="s">
        <v>242</v>
      </c>
      <c r="C18" s="2" t="s">
        <v>243</v>
      </c>
      <c r="D18" s="3">
        <v>42372</v>
      </c>
      <c r="E18" s="3" t="s">
        <v>212</v>
      </c>
      <c r="F18" s="4">
        <v>404160</v>
      </c>
      <c r="G18" s="4">
        <f>F18</f>
        <v>404160</v>
      </c>
      <c r="H18" s="5" t="s">
        <v>244</v>
      </c>
      <c r="I18" s="2" t="s">
        <v>111</v>
      </c>
      <c r="J18" s="2">
        <v>13008209</v>
      </c>
      <c r="K18" s="2">
        <v>119</v>
      </c>
    </row>
    <row r="19" spans="1:11" ht="51">
      <c r="A19" s="2">
        <v>13</v>
      </c>
      <c r="B19" s="2" t="s">
        <v>230</v>
      </c>
      <c r="C19" s="2" t="s">
        <v>231</v>
      </c>
      <c r="D19" s="3">
        <v>42554</v>
      </c>
      <c r="E19" s="3" t="s">
        <v>228</v>
      </c>
      <c r="F19" s="4">
        <v>180000</v>
      </c>
      <c r="G19" s="4">
        <v>180000</v>
      </c>
      <c r="H19" s="5" t="s">
        <v>232</v>
      </c>
      <c r="I19" s="2" t="s">
        <v>111</v>
      </c>
      <c r="J19" s="2">
        <v>13001202</v>
      </c>
      <c r="K19" s="2">
        <v>112</v>
      </c>
    </row>
    <row r="20" spans="1:12" ht="25.5">
      <c r="A20" s="2">
        <v>14</v>
      </c>
      <c r="B20" s="2" t="s">
        <v>174</v>
      </c>
      <c r="C20" s="2" t="s">
        <v>175</v>
      </c>
      <c r="D20" s="3" t="s">
        <v>27</v>
      </c>
      <c r="E20" s="3">
        <v>42677</v>
      </c>
      <c r="F20" s="4">
        <v>109486</v>
      </c>
      <c r="G20" s="4">
        <f>F20</f>
        <v>109486</v>
      </c>
      <c r="H20" s="5" t="s">
        <v>176</v>
      </c>
      <c r="I20" s="2" t="s">
        <v>111</v>
      </c>
      <c r="J20" s="2">
        <v>16001724</v>
      </c>
      <c r="K20" s="2">
        <v>84</v>
      </c>
      <c r="L20" s="2" t="s">
        <v>294</v>
      </c>
    </row>
    <row r="21" spans="1:12" ht="25.5">
      <c r="A21" s="2">
        <v>15</v>
      </c>
      <c r="B21" s="2" t="s">
        <v>38</v>
      </c>
      <c r="C21" s="2" t="s">
        <v>39</v>
      </c>
      <c r="D21" s="3">
        <v>42706</v>
      </c>
      <c r="E21" s="2" t="s">
        <v>27</v>
      </c>
      <c r="F21" s="4">
        <f>46000*2</f>
        <v>92000</v>
      </c>
      <c r="G21" s="4">
        <f aca="true" t="shared" si="0" ref="G21:G30">F21</f>
        <v>92000</v>
      </c>
      <c r="H21" s="5" t="s">
        <v>40</v>
      </c>
      <c r="I21" s="2" t="s">
        <v>6</v>
      </c>
      <c r="J21" s="2">
        <v>16001442</v>
      </c>
      <c r="K21" s="2">
        <v>6</v>
      </c>
      <c r="L21" s="2" t="s">
        <v>295</v>
      </c>
    </row>
    <row r="22" spans="1:12" ht="25.5">
      <c r="A22" s="2">
        <v>16</v>
      </c>
      <c r="B22" s="2" t="s">
        <v>74</v>
      </c>
      <c r="C22" s="2" t="s">
        <v>75</v>
      </c>
      <c r="D22" s="2" t="s">
        <v>26</v>
      </c>
      <c r="E22" s="2" t="s">
        <v>69</v>
      </c>
      <c r="F22" s="4">
        <v>154290</v>
      </c>
      <c r="G22" s="4">
        <f t="shared" si="0"/>
        <v>154290</v>
      </c>
      <c r="H22" s="5" t="s">
        <v>76</v>
      </c>
      <c r="I22" s="2" t="s">
        <v>6</v>
      </c>
      <c r="J22" s="2">
        <v>13017803</v>
      </c>
      <c r="K22" s="2">
        <v>18</v>
      </c>
      <c r="L22" s="2" t="s">
        <v>295</v>
      </c>
    </row>
    <row r="23" spans="1:12" ht="25.5">
      <c r="A23" s="2">
        <v>17</v>
      </c>
      <c r="B23" s="2" t="s">
        <v>99</v>
      </c>
      <c r="C23" s="2" t="s">
        <v>100</v>
      </c>
      <c r="D23" s="2" t="s">
        <v>101</v>
      </c>
      <c r="E23" s="3">
        <v>42403</v>
      </c>
      <c r="F23" s="4">
        <f>64000*3</f>
        <v>192000</v>
      </c>
      <c r="G23" s="4">
        <f t="shared" si="0"/>
        <v>192000</v>
      </c>
      <c r="H23" s="5" t="s">
        <v>102</v>
      </c>
      <c r="I23" s="2" t="s">
        <v>6</v>
      </c>
      <c r="J23" s="2">
        <v>14600627</v>
      </c>
      <c r="K23" s="2">
        <v>35</v>
      </c>
      <c r="L23" s="2" t="s">
        <v>295</v>
      </c>
    </row>
    <row r="24" spans="1:12" s="8" customFormat="1" ht="25.5">
      <c r="A24" s="8">
        <v>18</v>
      </c>
      <c r="B24" s="8" t="s">
        <v>334</v>
      </c>
      <c r="C24" s="8" t="s">
        <v>201</v>
      </c>
      <c r="D24" s="9">
        <v>42463</v>
      </c>
      <c r="E24" s="9" t="s">
        <v>202</v>
      </c>
      <c r="F24" s="10">
        <v>2480480</v>
      </c>
      <c r="G24" s="10">
        <f>F24</f>
        <v>2480480</v>
      </c>
      <c r="H24" s="11" t="s">
        <v>203</v>
      </c>
      <c r="I24" s="8" t="s">
        <v>6</v>
      </c>
      <c r="J24" s="8">
        <v>16002389</v>
      </c>
      <c r="K24" s="8">
        <v>101</v>
      </c>
      <c r="L24" s="8" t="s">
        <v>332</v>
      </c>
    </row>
    <row r="25" spans="1:11" ht="25.5">
      <c r="A25" s="2">
        <v>19</v>
      </c>
      <c r="B25" s="2" t="s">
        <v>125</v>
      </c>
      <c r="C25" s="2" t="s">
        <v>126</v>
      </c>
      <c r="D25" s="3" t="s">
        <v>95</v>
      </c>
      <c r="E25" s="3">
        <v>42554</v>
      </c>
      <c r="F25" s="4">
        <v>488450</v>
      </c>
      <c r="G25" s="4">
        <f t="shared" si="0"/>
        <v>488450</v>
      </c>
      <c r="H25" s="5" t="s">
        <v>127</v>
      </c>
      <c r="I25" s="2" t="s">
        <v>6</v>
      </c>
      <c r="J25" s="2">
        <v>12008102</v>
      </c>
      <c r="K25" s="2">
        <v>52</v>
      </c>
    </row>
    <row r="26" spans="1:11" ht="25.5">
      <c r="A26" s="2">
        <v>20</v>
      </c>
      <c r="B26" s="2" t="s">
        <v>191</v>
      </c>
      <c r="C26" s="2" t="s">
        <v>192</v>
      </c>
      <c r="D26" s="3">
        <v>42463</v>
      </c>
      <c r="E26" s="3">
        <v>42616</v>
      </c>
      <c r="F26" s="4">
        <v>30000</v>
      </c>
      <c r="G26" s="4">
        <v>30000</v>
      </c>
      <c r="H26" s="5" t="s">
        <v>193</v>
      </c>
      <c r="I26" s="2" t="s">
        <v>6</v>
      </c>
      <c r="J26" s="2">
        <v>11007460</v>
      </c>
      <c r="K26" s="2">
        <v>97</v>
      </c>
    </row>
    <row r="27" spans="1:11" s="8" customFormat="1" ht="25.5">
      <c r="A27" s="8">
        <v>21</v>
      </c>
      <c r="B27" s="8" t="s">
        <v>267</v>
      </c>
      <c r="C27" s="8" t="s">
        <v>268</v>
      </c>
      <c r="D27" s="9" t="s">
        <v>212</v>
      </c>
      <c r="E27" s="9" t="s">
        <v>266</v>
      </c>
      <c r="F27" s="10">
        <v>30000</v>
      </c>
      <c r="G27" s="10">
        <v>30000</v>
      </c>
      <c r="H27" s="11" t="s">
        <v>331</v>
      </c>
      <c r="I27" s="8" t="s">
        <v>6</v>
      </c>
      <c r="J27" s="8">
        <v>16002541</v>
      </c>
      <c r="K27" s="8">
        <v>128</v>
      </c>
    </row>
    <row r="28" spans="1:13" s="8" customFormat="1" ht="63.75">
      <c r="A28" s="8">
        <v>22</v>
      </c>
      <c r="B28" s="8" t="s">
        <v>156</v>
      </c>
      <c r="C28" s="8" t="s">
        <v>157</v>
      </c>
      <c r="D28" s="9" t="s">
        <v>95</v>
      </c>
      <c r="E28" s="9">
        <v>42585</v>
      </c>
      <c r="F28" s="10">
        <v>321360</v>
      </c>
      <c r="G28" s="10">
        <f t="shared" si="0"/>
        <v>321360</v>
      </c>
      <c r="H28" s="11" t="s">
        <v>159</v>
      </c>
      <c r="I28" s="8" t="s">
        <v>6</v>
      </c>
      <c r="J28" s="8">
        <v>15015252</v>
      </c>
      <c r="K28" s="8">
        <v>67</v>
      </c>
      <c r="L28" s="8" t="s">
        <v>296</v>
      </c>
      <c r="M28" s="8" t="s">
        <v>333</v>
      </c>
    </row>
    <row r="29" spans="1:11" ht="38.25">
      <c r="A29" s="2">
        <v>23</v>
      </c>
      <c r="B29" s="2" t="s">
        <v>128</v>
      </c>
      <c r="C29" s="2" t="s">
        <v>129</v>
      </c>
      <c r="D29" s="3" t="s">
        <v>80</v>
      </c>
      <c r="E29" s="3">
        <v>42463</v>
      </c>
      <c r="F29" s="4">
        <v>2293469</v>
      </c>
      <c r="G29" s="4">
        <f t="shared" si="0"/>
        <v>2293469</v>
      </c>
      <c r="H29" s="5" t="s">
        <v>130</v>
      </c>
      <c r="I29" s="2" t="s">
        <v>6</v>
      </c>
      <c r="J29" s="2">
        <v>15016739</v>
      </c>
      <c r="K29" s="2">
        <v>53</v>
      </c>
    </row>
    <row r="30" spans="1:12" ht="38.25">
      <c r="A30" s="2">
        <v>24</v>
      </c>
      <c r="B30" s="2" t="s">
        <v>23</v>
      </c>
      <c r="C30" s="2" t="s">
        <v>143</v>
      </c>
      <c r="D30" s="3" t="s">
        <v>69</v>
      </c>
      <c r="E30" s="3">
        <v>42463</v>
      </c>
      <c r="F30" s="4">
        <v>800000</v>
      </c>
      <c r="G30" s="4">
        <f t="shared" si="0"/>
        <v>800000</v>
      </c>
      <c r="H30" s="5" t="s">
        <v>144</v>
      </c>
      <c r="I30" s="2" t="s">
        <v>6</v>
      </c>
      <c r="J30" s="2">
        <v>16000910</v>
      </c>
      <c r="K30" s="2">
        <v>58</v>
      </c>
      <c r="L30" s="2" t="s">
        <v>296</v>
      </c>
    </row>
    <row r="31" spans="1:12" ht="63.75">
      <c r="A31" s="2">
        <v>25</v>
      </c>
      <c r="B31" s="2" t="s">
        <v>23</v>
      </c>
      <c r="C31" s="2" t="str">
        <f>C30</f>
        <v>DT2021101802523</v>
      </c>
      <c r="D31" s="3">
        <v>42431</v>
      </c>
      <c r="F31" s="4">
        <f>142800*8</f>
        <v>1142400</v>
      </c>
      <c r="G31" s="4">
        <f>F31</f>
        <v>1142400</v>
      </c>
      <c r="H31" s="5" t="s">
        <v>158</v>
      </c>
      <c r="I31" s="2" t="s">
        <v>6</v>
      </c>
      <c r="J31" s="2">
        <v>16000910</v>
      </c>
      <c r="K31" s="2">
        <v>1</v>
      </c>
      <c r="L31" s="2" t="s">
        <v>295</v>
      </c>
    </row>
    <row r="32" spans="1:11" ht="25.5">
      <c r="A32" s="2">
        <v>26</v>
      </c>
      <c r="B32" s="2" t="s">
        <v>59</v>
      </c>
      <c r="C32" s="2" t="s">
        <v>60</v>
      </c>
      <c r="D32" s="2" t="s">
        <v>27</v>
      </c>
      <c r="E32" s="2" t="s">
        <v>48</v>
      </c>
      <c r="F32" s="4">
        <v>35000</v>
      </c>
      <c r="G32" s="4">
        <f>F32</f>
        <v>35000</v>
      </c>
      <c r="H32" s="5" t="s">
        <v>61</v>
      </c>
      <c r="I32" s="2" t="s">
        <v>18</v>
      </c>
      <c r="J32" s="2">
        <v>16001737</v>
      </c>
      <c r="K32" s="2">
        <v>11</v>
      </c>
    </row>
    <row r="33" spans="1:11" ht="24" customHeight="1">
      <c r="A33" s="2">
        <v>27</v>
      </c>
      <c r="B33" s="2" t="s">
        <v>106</v>
      </c>
      <c r="C33" s="2" t="s">
        <v>107</v>
      </c>
      <c r="D33" s="3">
        <v>42372</v>
      </c>
      <c r="E33" s="3">
        <v>42403</v>
      </c>
      <c r="F33" s="4">
        <v>20000</v>
      </c>
      <c r="G33" s="4">
        <f>F33*80/100</f>
        <v>16000</v>
      </c>
      <c r="H33" s="5" t="str">
        <f>H44</f>
        <v>Áp giá tiền khám bệnh ko đúng</v>
      </c>
      <c r="I33" s="2" t="s">
        <v>18</v>
      </c>
      <c r="J33" s="2">
        <v>16002238</v>
      </c>
      <c r="K33" s="2">
        <v>43</v>
      </c>
    </row>
    <row r="34" spans="1:11" s="8" customFormat="1" ht="25.5">
      <c r="A34" s="8">
        <v>28</v>
      </c>
      <c r="B34" s="8" t="s">
        <v>182</v>
      </c>
      <c r="C34" s="8" t="s">
        <v>183</v>
      </c>
      <c r="D34" s="9">
        <v>42493</v>
      </c>
      <c r="E34" s="9">
        <v>42677</v>
      </c>
      <c r="F34" s="10">
        <v>1293810</v>
      </c>
      <c r="G34" s="10">
        <f>F34*80/100</f>
        <v>1035048</v>
      </c>
      <c r="H34" s="11" t="s">
        <v>184</v>
      </c>
      <c r="I34" s="8" t="s">
        <v>18</v>
      </c>
      <c r="J34" s="8">
        <v>16002424</v>
      </c>
      <c r="K34" s="8">
        <v>89</v>
      </c>
    </row>
    <row r="35" spans="1:12" ht="51">
      <c r="A35" s="2">
        <v>29</v>
      </c>
      <c r="B35" s="2" t="s">
        <v>46</v>
      </c>
      <c r="C35" s="2" t="s">
        <v>47</v>
      </c>
      <c r="D35" s="3">
        <v>42462</v>
      </c>
      <c r="E35" s="2" t="s">
        <v>48</v>
      </c>
      <c r="F35" s="4">
        <v>342998</v>
      </c>
      <c r="G35" s="4">
        <f>F35</f>
        <v>342998</v>
      </c>
      <c r="H35" s="5" t="s">
        <v>49</v>
      </c>
      <c r="I35" s="2" t="s">
        <v>18</v>
      </c>
      <c r="J35" s="2">
        <v>16001276</v>
      </c>
      <c r="K35" s="2">
        <v>8</v>
      </c>
      <c r="L35" s="2" t="s">
        <v>297</v>
      </c>
    </row>
    <row r="36" spans="1:11" ht="12.75">
      <c r="A36" s="2">
        <v>30</v>
      </c>
      <c r="B36" s="2" t="s">
        <v>317</v>
      </c>
      <c r="C36" s="2" t="s">
        <v>318</v>
      </c>
      <c r="D36" s="3" t="s">
        <v>213</v>
      </c>
      <c r="E36" s="2" t="s">
        <v>315</v>
      </c>
      <c r="F36" s="4">
        <f>3132000/2</f>
        <v>1566000</v>
      </c>
      <c r="G36" s="4">
        <f>F36*80/100</f>
        <v>1252800</v>
      </c>
      <c r="H36" s="5" t="s">
        <v>319</v>
      </c>
      <c r="I36" s="2" t="s">
        <v>18</v>
      </c>
      <c r="J36" s="6" t="s">
        <v>320</v>
      </c>
      <c r="K36" s="2">
        <v>138</v>
      </c>
    </row>
    <row r="37" spans="1:12" ht="12.75">
      <c r="A37" s="2">
        <v>31</v>
      </c>
      <c r="B37" s="2" t="s">
        <v>115</v>
      </c>
      <c r="C37" s="2" t="s">
        <v>149</v>
      </c>
      <c r="D37" s="3" t="s">
        <v>95</v>
      </c>
      <c r="E37" s="3">
        <v>42463</v>
      </c>
      <c r="F37" s="4">
        <v>49000</v>
      </c>
      <c r="G37" s="4">
        <f>F37</f>
        <v>49000</v>
      </c>
      <c r="H37" s="5" t="s">
        <v>150</v>
      </c>
      <c r="I37" s="2" t="s">
        <v>10</v>
      </c>
      <c r="J37" s="2">
        <v>16002088</v>
      </c>
      <c r="K37" s="2">
        <v>61</v>
      </c>
      <c r="L37" s="2" t="s">
        <v>298</v>
      </c>
    </row>
    <row r="38" spans="1:12" ht="25.5">
      <c r="A38" s="2">
        <v>32</v>
      </c>
      <c r="B38" s="2" t="s">
        <v>160</v>
      </c>
      <c r="C38" s="2" t="s">
        <v>161</v>
      </c>
      <c r="D38" s="3">
        <v>42372</v>
      </c>
      <c r="E38" s="3">
        <v>42585</v>
      </c>
      <c r="F38" s="4">
        <v>134560</v>
      </c>
      <c r="G38" s="4">
        <f>F38*80/100</f>
        <v>107648</v>
      </c>
      <c r="H38" s="5" t="s">
        <v>162</v>
      </c>
      <c r="I38" s="2" t="s">
        <v>10</v>
      </c>
      <c r="J38" s="2">
        <v>10008628</v>
      </c>
      <c r="K38" s="2">
        <v>70</v>
      </c>
      <c r="L38" s="2" t="s">
        <v>298</v>
      </c>
    </row>
    <row r="39" spans="1:12" ht="25.5">
      <c r="A39" s="2">
        <v>33</v>
      </c>
      <c r="B39" s="2" t="s">
        <v>151</v>
      </c>
      <c r="C39" s="2" t="s">
        <v>152</v>
      </c>
      <c r="D39" s="3">
        <v>42372</v>
      </c>
      <c r="E39" s="3">
        <v>42554</v>
      </c>
      <c r="F39" s="4">
        <f>55000*2</f>
        <v>110000</v>
      </c>
      <c r="G39" s="4">
        <f>F39</f>
        <v>110000</v>
      </c>
      <c r="H39" s="5" t="s">
        <v>153</v>
      </c>
      <c r="I39" s="2" t="s">
        <v>12</v>
      </c>
      <c r="J39" s="2">
        <v>16002239</v>
      </c>
      <c r="K39" s="2">
        <v>63</v>
      </c>
      <c r="L39" s="2" t="s">
        <v>299</v>
      </c>
    </row>
    <row r="40" spans="1:11" ht="25.5">
      <c r="A40" s="2">
        <v>34</v>
      </c>
      <c r="B40" s="2" t="s">
        <v>83</v>
      </c>
      <c r="C40" s="2" t="s">
        <v>84</v>
      </c>
      <c r="D40" s="2" t="s">
        <v>85</v>
      </c>
      <c r="E40" s="3">
        <v>42372</v>
      </c>
      <c r="F40" s="4">
        <v>46000</v>
      </c>
      <c r="G40" s="4">
        <v>46000</v>
      </c>
      <c r="H40" s="5" t="s">
        <v>86</v>
      </c>
      <c r="I40" s="2" t="s">
        <v>12</v>
      </c>
      <c r="J40" s="2">
        <v>15600570</v>
      </c>
      <c r="K40" s="2">
        <v>28</v>
      </c>
    </row>
    <row r="41" spans="1:11" ht="12.75">
      <c r="A41" s="2">
        <v>35</v>
      </c>
      <c r="B41" s="2" t="s">
        <v>103</v>
      </c>
      <c r="C41" s="2" t="s">
        <v>104</v>
      </c>
      <c r="D41" s="7" t="s">
        <v>80</v>
      </c>
      <c r="E41" s="3">
        <v>42403</v>
      </c>
      <c r="F41" s="4">
        <v>60000</v>
      </c>
      <c r="G41" s="4">
        <f>F41</f>
        <v>60000</v>
      </c>
      <c r="H41" s="5" t="s">
        <v>105</v>
      </c>
      <c r="I41" s="2" t="s">
        <v>54</v>
      </c>
      <c r="J41" s="2">
        <v>10029763</v>
      </c>
      <c r="K41" s="2">
        <v>36</v>
      </c>
    </row>
    <row r="42" spans="1:11" ht="25.5">
      <c r="A42" s="2">
        <v>36</v>
      </c>
      <c r="B42" s="2" t="s">
        <v>50</v>
      </c>
      <c r="C42" s="2" t="s">
        <v>51</v>
      </c>
      <c r="D42" s="2" t="s">
        <v>52</v>
      </c>
      <c r="E42" s="2" t="s">
        <v>48</v>
      </c>
      <c r="F42" s="4">
        <v>118538</v>
      </c>
      <c r="G42" s="4">
        <f>F42</f>
        <v>118538</v>
      </c>
      <c r="H42" s="5" t="s">
        <v>53</v>
      </c>
      <c r="I42" s="2" t="s">
        <v>54</v>
      </c>
      <c r="J42" s="2">
        <v>15002252</v>
      </c>
      <c r="K42" s="2">
        <v>9</v>
      </c>
    </row>
    <row r="43" spans="1:12" ht="12.75">
      <c r="A43" s="2">
        <v>37</v>
      </c>
      <c r="B43" s="2" t="s">
        <v>41</v>
      </c>
      <c r="C43" s="2" t="s">
        <v>42</v>
      </c>
      <c r="D43" s="2" t="s">
        <v>43</v>
      </c>
      <c r="E43" s="2" t="s">
        <v>43</v>
      </c>
      <c r="F43" s="4">
        <v>28000</v>
      </c>
      <c r="G43" s="4">
        <f>F43</f>
        <v>28000</v>
      </c>
      <c r="H43" s="5" t="s">
        <v>44</v>
      </c>
      <c r="I43" s="2" t="s">
        <v>14</v>
      </c>
      <c r="J43" s="6" t="s">
        <v>45</v>
      </c>
      <c r="K43" s="2">
        <v>7</v>
      </c>
      <c r="L43" s="2" t="s">
        <v>300</v>
      </c>
    </row>
    <row r="44" spans="1:12" ht="12.75">
      <c r="A44" s="2">
        <v>38</v>
      </c>
      <c r="B44" s="2" t="s">
        <v>93</v>
      </c>
      <c r="C44" s="2" t="s">
        <v>94</v>
      </c>
      <c r="D44" s="2" t="s">
        <v>95</v>
      </c>
      <c r="E44" s="3">
        <v>42372</v>
      </c>
      <c r="F44" s="4">
        <v>20000</v>
      </c>
      <c r="G44" s="4">
        <f>F44*80/100</f>
        <v>16000</v>
      </c>
      <c r="H44" s="5" t="s">
        <v>96</v>
      </c>
      <c r="I44" s="2" t="s">
        <v>14</v>
      </c>
      <c r="J44" s="2">
        <v>16002163</v>
      </c>
      <c r="K44" s="2">
        <v>32</v>
      </c>
      <c r="L44" s="2" t="s">
        <v>300</v>
      </c>
    </row>
    <row r="45" spans="1:12" ht="12.75">
      <c r="A45" s="2">
        <v>39</v>
      </c>
      <c r="B45" s="2" t="s">
        <v>141</v>
      </c>
      <c r="C45" s="2" t="s">
        <v>94</v>
      </c>
      <c r="D45" s="3" t="s">
        <v>95</v>
      </c>
      <c r="E45" s="3">
        <v>42372</v>
      </c>
      <c r="F45" s="4">
        <v>170000</v>
      </c>
      <c r="G45" s="4">
        <f>F45*80/100</f>
        <v>136000</v>
      </c>
      <c r="H45" s="5" t="s">
        <v>142</v>
      </c>
      <c r="I45" s="2" t="s">
        <v>14</v>
      </c>
      <c r="J45" s="2">
        <v>16002162</v>
      </c>
      <c r="K45" s="2">
        <v>57</v>
      </c>
      <c r="L45" s="2" t="s">
        <v>301</v>
      </c>
    </row>
    <row r="46" spans="1:12" ht="25.5">
      <c r="A46" s="2">
        <v>40</v>
      </c>
      <c r="B46" s="2" t="s">
        <v>179</v>
      </c>
      <c r="C46" s="2" t="s">
        <v>180</v>
      </c>
      <c r="D46" s="3">
        <v>42493</v>
      </c>
      <c r="E46" s="3">
        <v>42524</v>
      </c>
      <c r="F46" s="4">
        <v>264391</v>
      </c>
      <c r="G46" s="4">
        <f>F46</f>
        <v>264391</v>
      </c>
      <c r="H46" s="5" t="s">
        <v>181</v>
      </c>
      <c r="I46" s="2" t="s">
        <v>14</v>
      </c>
      <c r="J46" s="2">
        <v>16002418</v>
      </c>
      <c r="K46" s="2">
        <v>88</v>
      </c>
      <c r="L46" s="2" t="s">
        <v>300</v>
      </c>
    </row>
    <row r="47" spans="1:11" ht="38.25">
      <c r="A47" s="2">
        <v>41</v>
      </c>
      <c r="B47" s="2" t="s">
        <v>239</v>
      </c>
      <c r="C47" s="2" t="s">
        <v>240</v>
      </c>
      <c r="D47" s="3">
        <v>42432</v>
      </c>
      <c r="E47" s="3" t="s">
        <v>213</v>
      </c>
      <c r="F47" s="4">
        <f>5.5*25000</f>
        <v>137500</v>
      </c>
      <c r="G47" s="4">
        <f>F47*80/100</f>
        <v>110000</v>
      </c>
      <c r="H47" s="5" t="s">
        <v>241</v>
      </c>
      <c r="I47" s="2" t="s">
        <v>14</v>
      </c>
      <c r="J47" s="2">
        <v>16002356</v>
      </c>
      <c r="K47" s="2">
        <v>115</v>
      </c>
    </row>
    <row r="48" spans="1:11" ht="25.5">
      <c r="A48" s="2">
        <v>42</v>
      </c>
      <c r="B48" s="2" t="s">
        <v>262</v>
      </c>
      <c r="C48" s="2" t="s">
        <v>263</v>
      </c>
      <c r="D48" s="3">
        <v>42493</v>
      </c>
      <c r="E48" s="3" t="s">
        <v>212</v>
      </c>
      <c r="F48" s="4">
        <v>1053494</v>
      </c>
      <c r="G48" s="4">
        <f>F48</f>
        <v>1053494</v>
      </c>
      <c r="H48" s="5" t="s">
        <v>264</v>
      </c>
      <c r="I48" s="2" t="s">
        <v>14</v>
      </c>
      <c r="J48" s="6" t="s">
        <v>265</v>
      </c>
      <c r="K48" s="2">
        <v>126</v>
      </c>
    </row>
    <row r="49" spans="1:11" ht="25.5">
      <c r="A49" s="2">
        <v>43</v>
      </c>
      <c r="B49" s="2" t="s">
        <v>66</v>
      </c>
      <c r="C49" s="2" t="s">
        <v>67</v>
      </c>
      <c r="D49" s="2" t="s">
        <v>68</v>
      </c>
      <c r="E49" s="2" t="s">
        <v>69</v>
      </c>
      <c r="F49" s="4">
        <v>150000</v>
      </c>
      <c r="G49" s="4">
        <v>15000</v>
      </c>
      <c r="H49" s="5" t="s">
        <v>70</v>
      </c>
      <c r="I49" s="2" t="s">
        <v>14</v>
      </c>
      <c r="J49" s="2">
        <v>12065651</v>
      </c>
      <c r="K49" s="2">
        <v>14</v>
      </c>
    </row>
    <row r="50" spans="1:12" ht="25.5">
      <c r="A50" s="2">
        <v>44</v>
      </c>
      <c r="B50" s="2" t="s">
        <v>0</v>
      </c>
      <c r="C50" s="2" t="s">
        <v>91</v>
      </c>
      <c r="D50" s="2" t="s">
        <v>69</v>
      </c>
      <c r="E50" s="3">
        <v>42403</v>
      </c>
      <c r="F50" s="4">
        <v>3123104</v>
      </c>
      <c r="G50" s="4">
        <f>F50</f>
        <v>3123104</v>
      </c>
      <c r="H50" s="5" t="s">
        <v>92</v>
      </c>
      <c r="I50" s="2" t="s">
        <v>11</v>
      </c>
      <c r="J50" s="2">
        <v>15015608</v>
      </c>
      <c r="K50" s="2">
        <v>30</v>
      </c>
      <c r="L50" s="2" t="s">
        <v>302</v>
      </c>
    </row>
    <row r="51" spans="1:11" ht="38.25">
      <c r="A51" s="2">
        <v>45</v>
      </c>
      <c r="B51" s="2" t="s">
        <v>185</v>
      </c>
      <c r="C51" s="2" t="s">
        <v>186</v>
      </c>
      <c r="D51" s="3">
        <v>42554</v>
      </c>
      <c r="E51" s="3">
        <v>42707</v>
      </c>
      <c r="F51" s="4">
        <v>442000</v>
      </c>
      <c r="G51" s="4">
        <f>F51</f>
        <v>442000</v>
      </c>
      <c r="H51" s="5" t="s">
        <v>187</v>
      </c>
      <c r="I51" s="2" t="s">
        <v>11</v>
      </c>
      <c r="J51" s="2">
        <v>15600292</v>
      </c>
      <c r="K51" s="2">
        <v>91</v>
      </c>
    </row>
    <row r="52" spans="1:12" ht="25.5">
      <c r="A52" s="2">
        <v>46</v>
      </c>
      <c r="B52" s="2" t="s">
        <v>71</v>
      </c>
      <c r="C52" s="2" t="s">
        <v>72</v>
      </c>
      <c r="D52" s="2" t="s">
        <v>43</v>
      </c>
      <c r="E52" s="2" t="s">
        <v>69</v>
      </c>
      <c r="F52" s="4">
        <v>180000</v>
      </c>
      <c r="G52" s="4">
        <f>F52</f>
        <v>180000</v>
      </c>
      <c r="H52" s="5" t="s">
        <v>73</v>
      </c>
      <c r="I52" s="2" t="s">
        <v>11</v>
      </c>
      <c r="J52" s="2">
        <v>13000455</v>
      </c>
      <c r="K52" s="2">
        <v>16</v>
      </c>
      <c r="L52" s="2" t="s">
        <v>303</v>
      </c>
    </row>
    <row r="53" spans="1:11" ht="51">
      <c r="A53" s="2">
        <v>47</v>
      </c>
      <c r="B53" s="2" t="s">
        <v>245</v>
      </c>
      <c r="C53" s="2" t="s">
        <v>246</v>
      </c>
      <c r="D53" s="3">
        <v>42616</v>
      </c>
      <c r="E53" s="3" t="s">
        <v>212</v>
      </c>
      <c r="F53" s="4">
        <v>174000</v>
      </c>
      <c r="G53" s="4">
        <f>F53</f>
        <v>174000</v>
      </c>
      <c r="H53" s="5" t="s">
        <v>247</v>
      </c>
      <c r="I53" s="2" t="s">
        <v>11</v>
      </c>
      <c r="J53" s="2">
        <v>11012528</v>
      </c>
      <c r="K53" s="2">
        <v>120</v>
      </c>
    </row>
    <row r="54" spans="1:11" ht="38.25">
      <c r="A54" s="2">
        <v>48</v>
      </c>
      <c r="B54" s="2" t="s">
        <v>248</v>
      </c>
      <c r="C54" s="2" t="s">
        <v>249</v>
      </c>
      <c r="D54" s="3">
        <v>42585</v>
      </c>
      <c r="E54" s="3" t="s">
        <v>212</v>
      </c>
      <c r="F54" s="4">
        <v>4500</v>
      </c>
      <c r="G54" s="4">
        <v>4500</v>
      </c>
      <c r="H54" s="5" t="s">
        <v>250</v>
      </c>
      <c r="I54" s="2" t="s">
        <v>11</v>
      </c>
      <c r="J54" s="6" t="s">
        <v>251</v>
      </c>
      <c r="K54" s="2">
        <v>121</v>
      </c>
    </row>
    <row r="55" spans="1:11" ht="38.25">
      <c r="A55" s="2">
        <v>49</v>
      </c>
      <c r="B55" s="2" t="s">
        <v>269</v>
      </c>
      <c r="C55" s="2" t="s">
        <v>270</v>
      </c>
      <c r="D55" s="3" t="s">
        <v>202</v>
      </c>
      <c r="E55" s="3" t="s">
        <v>266</v>
      </c>
      <c r="F55" s="4">
        <v>34000</v>
      </c>
      <c r="G55" s="4">
        <v>34000</v>
      </c>
      <c r="H55" s="5" t="s">
        <v>271</v>
      </c>
      <c r="I55" s="2" t="s">
        <v>11</v>
      </c>
      <c r="J55" s="2">
        <v>15011323</v>
      </c>
      <c r="K55" s="2">
        <v>129</v>
      </c>
    </row>
    <row r="56" spans="1:11" ht="25.5">
      <c r="A56" s="2">
        <v>50</v>
      </c>
      <c r="B56" s="2" t="s">
        <v>204</v>
      </c>
      <c r="C56" s="2" t="s">
        <v>205</v>
      </c>
      <c r="D56" s="3">
        <v>42585</v>
      </c>
      <c r="E56" s="3" t="s">
        <v>202</v>
      </c>
      <c r="F56" s="4">
        <v>278450</v>
      </c>
      <c r="G56" s="4">
        <f>F56*80/100</f>
        <v>222760</v>
      </c>
      <c r="H56" s="5" t="s">
        <v>206</v>
      </c>
      <c r="I56" s="2" t="s">
        <v>11</v>
      </c>
      <c r="J56" s="6" t="s">
        <v>209</v>
      </c>
      <c r="K56" s="2">
        <v>103</v>
      </c>
    </row>
    <row r="57" spans="1:12" ht="25.5">
      <c r="A57" s="2">
        <v>51</v>
      </c>
      <c r="B57" s="2" t="s">
        <v>55</v>
      </c>
      <c r="C57" s="2" t="s">
        <v>56</v>
      </c>
      <c r="D57" s="2" t="s">
        <v>26</v>
      </c>
      <c r="E57" s="2" t="s">
        <v>57</v>
      </c>
      <c r="F57" s="4">
        <v>312750</v>
      </c>
      <c r="G57" s="4">
        <f>F57</f>
        <v>312750</v>
      </c>
      <c r="H57" s="5" t="s">
        <v>58</v>
      </c>
      <c r="I57" s="2" t="s">
        <v>11</v>
      </c>
      <c r="J57" s="2">
        <v>16001528</v>
      </c>
      <c r="K57" s="2">
        <v>10</v>
      </c>
      <c r="L57" s="2" t="s">
        <v>302</v>
      </c>
    </row>
    <row r="58" spans="1:11" ht="25.5">
      <c r="A58" s="2">
        <v>52</v>
      </c>
      <c r="B58" s="2" t="s">
        <v>112</v>
      </c>
      <c r="C58" s="2" t="s">
        <v>113</v>
      </c>
      <c r="D58" s="3">
        <v>42676</v>
      </c>
      <c r="E58" s="3">
        <v>42372</v>
      </c>
      <c r="F58" s="4">
        <v>46000</v>
      </c>
      <c r="G58" s="4">
        <f>F58*80/100</f>
        <v>36800</v>
      </c>
      <c r="H58" s="5" t="s">
        <v>114</v>
      </c>
      <c r="I58" s="2" t="s">
        <v>9</v>
      </c>
      <c r="J58" s="2">
        <v>10800008</v>
      </c>
      <c r="K58" s="2">
        <v>45</v>
      </c>
    </row>
    <row r="59" spans="1:11" s="8" customFormat="1" ht="25.5">
      <c r="A59" s="8">
        <v>53</v>
      </c>
      <c r="B59" s="8" t="s">
        <v>255</v>
      </c>
      <c r="C59" s="8" t="s">
        <v>256</v>
      </c>
      <c r="D59" s="9" t="s">
        <v>147</v>
      </c>
      <c r="E59" s="9">
        <v>42493</v>
      </c>
      <c r="F59" s="10">
        <v>29165808</v>
      </c>
      <c r="G59" s="10">
        <f>F59*95/100</f>
        <v>27707517.6</v>
      </c>
      <c r="H59" s="11" t="s">
        <v>257</v>
      </c>
      <c r="I59" s="8" t="s">
        <v>9</v>
      </c>
      <c r="J59" s="8">
        <v>15015736</v>
      </c>
      <c r="K59" s="8">
        <v>124</v>
      </c>
    </row>
    <row r="60" spans="1:11" ht="38.25">
      <c r="A60" s="2">
        <v>54</v>
      </c>
      <c r="B60" s="2" t="s">
        <v>62</v>
      </c>
      <c r="C60" s="2" t="s">
        <v>63</v>
      </c>
      <c r="D60" s="2" t="s">
        <v>52</v>
      </c>
      <c r="E60" s="2" t="s">
        <v>64</v>
      </c>
      <c r="F60" s="4">
        <f>142800*2</f>
        <v>285600</v>
      </c>
      <c r="H60" s="5" t="s">
        <v>65</v>
      </c>
      <c r="I60" s="2" t="s">
        <v>9</v>
      </c>
      <c r="J60" s="2">
        <v>16001483</v>
      </c>
      <c r="K60" s="2">
        <v>12</v>
      </c>
    </row>
    <row r="61" spans="1:11" ht="63.75">
      <c r="A61" s="2">
        <v>55</v>
      </c>
      <c r="B61" s="2" t="s">
        <v>328</v>
      </c>
      <c r="C61" s="2" t="s">
        <v>329</v>
      </c>
      <c r="D61" s="3">
        <v>42431</v>
      </c>
      <c r="E61" s="2" t="s">
        <v>277</v>
      </c>
      <c r="F61" s="4">
        <f>5754333+160000+160000+46000+46000</f>
        <v>6166333</v>
      </c>
      <c r="G61" s="4">
        <f>F61*80/100</f>
        <v>4933066.4</v>
      </c>
      <c r="H61" s="5" t="s">
        <v>330</v>
      </c>
      <c r="I61" s="2" t="s">
        <v>9</v>
      </c>
      <c r="J61" s="2">
        <v>10029724</v>
      </c>
      <c r="K61" s="2">
        <v>136</v>
      </c>
    </row>
    <row r="62" spans="1:12" ht="25.5">
      <c r="A62" s="2">
        <v>56</v>
      </c>
      <c r="B62" s="2" t="s">
        <v>77</v>
      </c>
      <c r="C62" s="2" t="s">
        <v>78</v>
      </c>
      <c r="D62" s="2" t="s">
        <v>79</v>
      </c>
      <c r="E62" s="2" t="s">
        <v>80</v>
      </c>
      <c r="F62" s="4">
        <f>82000*8</f>
        <v>656000</v>
      </c>
      <c r="G62" s="4">
        <f>F62</f>
        <v>656000</v>
      </c>
      <c r="H62" s="5" t="s">
        <v>81</v>
      </c>
      <c r="I62" s="2" t="s">
        <v>82</v>
      </c>
      <c r="J62" s="2">
        <v>15007991</v>
      </c>
      <c r="K62" s="2">
        <v>20</v>
      </c>
      <c r="L62" s="2" t="s">
        <v>304</v>
      </c>
    </row>
    <row r="63" spans="1:11" ht="38.25">
      <c r="A63" s="2">
        <v>57</v>
      </c>
      <c r="B63" s="2" t="s">
        <v>118</v>
      </c>
      <c r="C63" s="2" t="s">
        <v>119</v>
      </c>
      <c r="D63" s="3" t="s">
        <v>120</v>
      </c>
      <c r="E63" s="3">
        <v>42372</v>
      </c>
      <c r="F63" s="4">
        <v>939000</v>
      </c>
      <c r="G63" s="4">
        <f>F63</f>
        <v>939000</v>
      </c>
      <c r="H63" s="5" t="s">
        <v>121</v>
      </c>
      <c r="I63" s="2" t="s">
        <v>82</v>
      </c>
      <c r="J63" s="2">
        <v>13010042</v>
      </c>
      <c r="K63" s="2">
        <v>49</v>
      </c>
    </row>
    <row r="64" spans="1:12" ht="25.5">
      <c r="A64" s="2">
        <v>58</v>
      </c>
      <c r="B64" s="2" t="s">
        <v>131</v>
      </c>
      <c r="C64" s="2" t="s">
        <v>132</v>
      </c>
      <c r="D64" s="3" t="s">
        <v>95</v>
      </c>
      <c r="E64" s="3">
        <v>42554</v>
      </c>
      <c r="F64" s="4">
        <v>170000</v>
      </c>
      <c r="G64" s="4">
        <v>170000</v>
      </c>
      <c r="H64" s="5" t="s">
        <v>133</v>
      </c>
      <c r="I64" s="2" t="s">
        <v>16</v>
      </c>
      <c r="J64" s="2">
        <v>16002122</v>
      </c>
      <c r="K64" s="2">
        <v>54</v>
      </c>
      <c r="L64" s="2" t="s">
        <v>305</v>
      </c>
    </row>
    <row r="65" spans="1:12" ht="12.75">
      <c r="A65" s="2">
        <v>59</v>
      </c>
      <c r="B65" s="2" t="s">
        <v>163</v>
      </c>
      <c r="C65" s="2" t="s">
        <v>164</v>
      </c>
      <c r="D65" s="3" t="s">
        <v>43</v>
      </c>
      <c r="E65" s="3">
        <v>42646</v>
      </c>
      <c r="F65" s="4">
        <f>24*95000</f>
        <v>2280000</v>
      </c>
      <c r="G65" s="4">
        <f>F65</f>
        <v>2280000</v>
      </c>
      <c r="H65" s="5" t="s">
        <v>165</v>
      </c>
      <c r="I65" s="2" t="s">
        <v>16</v>
      </c>
      <c r="J65" s="2">
        <v>16001669</v>
      </c>
      <c r="K65" s="2">
        <v>73</v>
      </c>
      <c r="L65" s="2" t="s">
        <v>306</v>
      </c>
    </row>
    <row r="66" spans="1:11" ht="25.5">
      <c r="A66" s="2">
        <v>60</v>
      </c>
      <c r="B66" s="2" t="s">
        <v>281</v>
      </c>
      <c r="C66" s="2" t="s">
        <v>282</v>
      </c>
      <c r="D66" s="3" t="s">
        <v>202</v>
      </c>
      <c r="E66" s="3" t="s">
        <v>266</v>
      </c>
      <c r="F66" s="4">
        <v>35000</v>
      </c>
      <c r="G66" s="4">
        <v>35000</v>
      </c>
      <c r="H66" s="5" t="s">
        <v>283</v>
      </c>
      <c r="I66" s="2" t="s">
        <v>173</v>
      </c>
      <c r="J66" s="2">
        <v>15007554</v>
      </c>
      <c r="K66" s="2">
        <v>133</v>
      </c>
    </row>
    <row r="67" spans="1:12" ht="25.5">
      <c r="A67" s="2">
        <v>61</v>
      </c>
      <c r="B67" s="2" t="s">
        <v>170</v>
      </c>
      <c r="C67" s="2" t="s">
        <v>171</v>
      </c>
      <c r="D67" s="3">
        <v>42554</v>
      </c>
      <c r="E67" s="3">
        <v>42707</v>
      </c>
      <c r="F67" s="4">
        <v>668050</v>
      </c>
      <c r="G67" s="4">
        <f>F67</f>
        <v>668050</v>
      </c>
      <c r="H67" s="5" t="s">
        <v>172</v>
      </c>
      <c r="I67" s="2" t="s">
        <v>173</v>
      </c>
      <c r="J67" s="2">
        <v>15001738</v>
      </c>
      <c r="K67" s="2">
        <v>83</v>
      </c>
      <c r="L67" s="2" t="s">
        <v>307</v>
      </c>
    </row>
    <row r="68" spans="1:11" s="8" customFormat="1" ht="25.5">
      <c r="A68" s="8">
        <v>62</v>
      </c>
      <c r="B68" s="8" t="s">
        <v>275</v>
      </c>
      <c r="C68" s="8" t="s">
        <v>276</v>
      </c>
      <c r="D68" s="9" t="s">
        <v>277</v>
      </c>
      <c r="E68" s="9" t="s">
        <v>278</v>
      </c>
      <c r="F68" s="10">
        <v>168396</v>
      </c>
      <c r="G68" s="10">
        <f>F68*95/100</f>
        <v>159976.2</v>
      </c>
      <c r="H68" s="11" t="s">
        <v>279</v>
      </c>
      <c r="I68" s="8" t="s">
        <v>199</v>
      </c>
      <c r="J68" s="12" t="s">
        <v>280</v>
      </c>
      <c r="K68" s="8">
        <v>131</v>
      </c>
    </row>
    <row r="69" spans="1:11" s="8" customFormat="1" ht="51">
      <c r="A69" s="8">
        <v>63</v>
      </c>
      <c r="B69" s="8" t="s">
        <v>8</v>
      </c>
      <c r="C69" s="8" t="s">
        <v>194</v>
      </c>
      <c r="D69" s="9" t="s">
        <v>147</v>
      </c>
      <c r="E69" s="9">
        <v>42616</v>
      </c>
      <c r="F69" s="10">
        <v>45000</v>
      </c>
      <c r="G69" s="10">
        <f>F69*95/100</f>
        <v>42750</v>
      </c>
      <c r="H69" s="11" t="s">
        <v>195</v>
      </c>
      <c r="I69" s="8" t="s">
        <v>199</v>
      </c>
      <c r="J69" s="8">
        <v>10900150</v>
      </c>
      <c r="K69" s="8">
        <v>98</v>
      </c>
    </row>
    <row r="70" spans="1:11" ht="25.5">
      <c r="A70" s="2">
        <v>64</v>
      </c>
      <c r="B70" s="2" t="s">
        <v>236</v>
      </c>
      <c r="C70" s="2" t="s">
        <v>237</v>
      </c>
      <c r="D70" s="3">
        <v>42707</v>
      </c>
      <c r="E70" s="3" t="s">
        <v>213</v>
      </c>
      <c r="F70" s="4">
        <v>15000</v>
      </c>
      <c r="G70" s="4">
        <f>F70*80/100</f>
        <v>12000</v>
      </c>
      <c r="H70" s="5" t="s">
        <v>238</v>
      </c>
      <c r="I70" s="5" t="s">
        <v>215</v>
      </c>
      <c r="J70" s="2">
        <v>10027098</v>
      </c>
      <c r="K70" s="2">
        <v>114</v>
      </c>
    </row>
    <row r="71" spans="1:11" ht="25.5">
      <c r="A71" s="2">
        <v>65</v>
      </c>
      <c r="B71" s="2" t="s">
        <v>210</v>
      </c>
      <c r="C71" s="2" t="s">
        <v>211</v>
      </c>
      <c r="D71" s="3" t="s">
        <v>212</v>
      </c>
      <c r="E71" s="3" t="s">
        <v>213</v>
      </c>
      <c r="F71" s="4">
        <v>58000</v>
      </c>
      <c r="G71" s="4">
        <v>58000</v>
      </c>
      <c r="H71" s="5" t="s">
        <v>214</v>
      </c>
      <c r="I71" s="5" t="s">
        <v>215</v>
      </c>
      <c r="J71" s="2">
        <v>11006964</v>
      </c>
      <c r="K71" s="2">
        <v>107</v>
      </c>
    </row>
    <row r="72" spans="1:11" ht="25.5">
      <c r="A72" s="2">
        <v>66</v>
      </c>
      <c r="B72" s="2" t="s">
        <v>233</v>
      </c>
      <c r="C72" s="2" t="s">
        <v>234</v>
      </c>
      <c r="D72" s="3">
        <v>42403</v>
      </c>
      <c r="E72" s="3" t="s">
        <v>228</v>
      </c>
      <c r="F72" s="4">
        <f>25200*5</f>
        <v>126000</v>
      </c>
      <c r="G72" s="4">
        <f>F72</f>
        <v>126000</v>
      </c>
      <c r="H72" s="5" t="s">
        <v>235</v>
      </c>
      <c r="I72" s="2" t="s">
        <v>286</v>
      </c>
      <c r="J72" s="2">
        <v>16002268</v>
      </c>
      <c r="K72" s="2">
        <v>113</v>
      </c>
    </row>
    <row r="73" spans="1:11" s="8" customFormat="1" ht="25.5">
      <c r="A73" s="8">
        <v>67</v>
      </c>
      <c r="B73" s="8" t="s">
        <v>284</v>
      </c>
      <c r="C73" s="8" t="s">
        <v>285</v>
      </c>
      <c r="D73" s="9">
        <v>42372</v>
      </c>
      <c r="E73" s="9" t="s">
        <v>266</v>
      </c>
      <c r="F73" s="10">
        <v>1111000</v>
      </c>
      <c r="G73" s="10">
        <f>F73</f>
        <v>1111000</v>
      </c>
      <c r="H73" s="11" t="s">
        <v>287</v>
      </c>
      <c r="I73" s="8" t="s">
        <v>286</v>
      </c>
      <c r="J73" s="8">
        <v>15001554</v>
      </c>
      <c r="K73" s="8">
        <v>134</v>
      </c>
    </row>
    <row r="74" spans="1:12" s="8" customFormat="1" ht="76.5">
      <c r="A74" s="8">
        <v>68</v>
      </c>
      <c r="B74" s="8" t="s">
        <v>216</v>
      </c>
      <c r="C74" s="8" t="s">
        <v>217</v>
      </c>
      <c r="D74" s="9" t="s">
        <v>95</v>
      </c>
      <c r="E74" s="9" t="s">
        <v>213</v>
      </c>
      <c r="F74" s="10">
        <v>807805</v>
      </c>
      <c r="G74" s="10">
        <f>F74*80/100</f>
        <v>646244</v>
      </c>
      <c r="H74" s="11" t="s">
        <v>218</v>
      </c>
      <c r="I74" s="8" t="s">
        <v>200</v>
      </c>
      <c r="J74" s="8">
        <v>10028949</v>
      </c>
      <c r="K74" s="8">
        <v>108</v>
      </c>
      <c r="L74" s="8" t="s">
        <v>308</v>
      </c>
    </row>
    <row r="75" spans="1:11" ht="25.5">
      <c r="A75" s="2">
        <v>69</v>
      </c>
      <c r="B75" s="2" t="s">
        <v>177</v>
      </c>
      <c r="C75" s="2" t="s">
        <v>178</v>
      </c>
      <c r="D75" s="3" t="s">
        <v>64</v>
      </c>
      <c r="E75" s="3">
        <v>42677</v>
      </c>
      <c r="F75" s="4">
        <v>30000</v>
      </c>
      <c r="G75" s="4">
        <f>F75*80/100</f>
        <v>24000</v>
      </c>
      <c r="H75" s="5" t="s">
        <v>337</v>
      </c>
      <c r="I75" s="2" t="s">
        <v>200</v>
      </c>
      <c r="J75" s="2">
        <v>10021994</v>
      </c>
      <c r="K75" s="2">
        <v>86</v>
      </c>
    </row>
    <row r="76" spans="1:12" s="8" customFormat="1" ht="38.25">
      <c r="A76" s="8">
        <v>70</v>
      </c>
      <c r="B76" s="8" t="s">
        <v>219</v>
      </c>
      <c r="C76" s="8" t="s">
        <v>220</v>
      </c>
      <c r="D76" s="9">
        <v>42677</v>
      </c>
      <c r="E76" s="9" t="s">
        <v>213</v>
      </c>
      <c r="F76" s="10">
        <v>626319</v>
      </c>
      <c r="G76" s="10">
        <f>F76*80/100</f>
        <v>501055.2</v>
      </c>
      <c r="H76" s="11" t="s">
        <v>221</v>
      </c>
      <c r="I76" s="8" t="s">
        <v>200</v>
      </c>
      <c r="J76" s="8">
        <v>11013317</v>
      </c>
      <c r="K76" s="8">
        <v>109</v>
      </c>
      <c r="L76" s="8" t="s">
        <v>309</v>
      </c>
    </row>
    <row r="77" spans="1:12" s="8" customFormat="1" ht="38.25">
      <c r="A77" s="8">
        <v>71</v>
      </c>
      <c r="B77" s="8" t="s">
        <v>222</v>
      </c>
      <c r="C77" s="8" t="s">
        <v>223</v>
      </c>
      <c r="D77" s="9">
        <v>42554</v>
      </c>
      <c r="E77" s="9" t="s">
        <v>213</v>
      </c>
      <c r="F77" s="10">
        <v>218400</v>
      </c>
      <c r="G77" s="10">
        <f>F77</f>
        <v>218400</v>
      </c>
      <c r="H77" s="11" t="s">
        <v>224</v>
      </c>
      <c r="I77" s="8" t="s">
        <v>200</v>
      </c>
      <c r="J77" s="12" t="s">
        <v>225</v>
      </c>
      <c r="K77" s="8">
        <v>110</v>
      </c>
      <c r="L77" s="8" t="s">
        <v>308</v>
      </c>
    </row>
    <row r="78" spans="1:12" s="8" customFormat="1" ht="25.5">
      <c r="A78" s="8">
        <v>72</v>
      </c>
      <c r="B78" s="8" t="s">
        <v>226</v>
      </c>
      <c r="C78" s="8" t="s">
        <v>227</v>
      </c>
      <c r="D78" s="9">
        <v>42463</v>
      </c>
      <c r="E78" s="9" t="s">
        <v>228</v>
      </c>
      <c r="F78" s="10">
        <v>180000</v>
      </c>
      <c r="G78" s="10">
        <v>180000</v>
      </c>
      <c r="H78" s="11" t="s">
        <v>288</v>
      </c>
      <c r="I78" s="8" t="s">
        <v>13</v>
      </c>
      <c r="J78" s="8">
        <v>11023567</v>
      </c>
      <c r="K78" s="8">
        <v>111</v>
      </c>
      <c r="L78" s="8" t="s">
        <v>310</v>
      </c>
    </row>
    <row r="79" spans="2:12" s="8" customFormat="1" ht="25.5">
      <c r="B79" s="8" t="s">
        <v>226</v>
      </c>
      <c r="C79" s="8" t="s">
        <v>227</v>
      </c>
      <c r="D79" s="9">
        <v>42463</v>
      </c>
      <c r="E79" s="9" t="s">
        <v>228</v>
      </c>
      <c r="F79" s="10">
        <v>1793470</v>
      </c>
      <c r="G79" s="10">
        <f>F79</f>
        <v>1793470</v>
      </c>
      <c r="H79" s="11" t="s">
        <v>229</v>
      </c>
      <c r="I79" s="8" t="s">
        <v>13</v>
      </c>
      <c r="J79" s="8">
        <v>11023567</v>
      </c>
      <c r="K79" s="8">
        <v>111</v>
      </c>
      <c r="L79" s="8" t="s">
        <v>310</v>
      </c>
    </row>
    <row r="80" spans="1:12" ht="25.5">
      <c r="A80" s="2">
        <v>73</v>
      </c>
      <c r="B80" s="2" t="s">
        <v>196</v>
      </c>
      <c r="C80" s="2" t="s">
        <v>197</v>
      </c>
      <c r="D80" s="3">
        <v>42403</v>
      </c>
      <c r="E80" s="3">
        <v>42616</v>
      </c>
      <c r="F80" s="4">
        <v>30000</v>
      </c>
      <c r="G80" s="4">
        <f>F80*80/100</f>
        <v>24000</v>
      </c>
      <c r="H80" s="5" t="s">
        <v>198</v>
      </c>
      <c r="I80" s="2" t="s">
        <v>13</v>
      </c>
      <c r="J80" s="2">
        <v>10002713</v>
      </c>
      <c r="K80" s="2">
        <v>99</v>
      </c>
      <c r="L80" s="2" t="s">
        <v>310</v>
      </c>
    </row>
    <row r="81" spans="1:12" ht="25.5">
      <c r="A81" s="2">
        <v>74</v>
      </c>
      <c r="B81" s="2" t="s">
        <v>207</v>
      </c>
      <c r="C81" s="2" t="s">
        <v>208</v>
      </c>
      <c r="D81" s="3">
        <v>42432</v>
      </c>
      <c r="E81" s="3" t="s">
        <v>202</v>
      </c>
      <c r="F81" s="4">
        <v>171000</v>
      </c>
      <c r="G81" s="4">
        <v>171000</v>
      </c>
      <c r="H81" s="5" t="s">
        <v>336</v>
      </c>
      <c r="I81" s="2" t="s">
        <v>13</v>
      </c>
      <c r="J81" s="2">
        <v>10003214</v>
      </c>
      <c r="K81" s="2">
        <v>105</v>
      </c>
      <c r="L81" s="2" t="s">
        <v>310</v>
      </c>
    </row>
    <row r="82" spans="1:12" ht="25.5">
      <c r="A82" s="2">
        <v>75</v>
      </c>
      <c r="B82" s="2" t="s">
        <v>97</v>
      </c>
      <c r="C82" s="2" t="s">
        <v>98</v>
      </c>
      <c r="D82" s="2" t="s">
        <v>69</v>
      </c>
      <c r="E82" s="3">
        <v>42403</v>
      </c>
      <c r="F82" s="4">
        <v>90000</v>
      </c>
      <c r="G82" s="4">
        <f>F82</f>
        <v>90000</v>
      </c>
      <c r="H82" s="5" t="s">
        <v>335</v>
      </c>
      <c r="I82" s="2" t="s">
        <v>7</v>
      </c>
      <c r="J82" s="2">
        <v>16001903</v>
      </c>
      <c r="K82" s="2">
        <v>34</v>
      </c>
      <c r="L82" s="2" t="s">
        <v>311</v>
      </c>
    </row>
    <row r="83" spans="1:11" s="8" customFormat="1" ht="38.25">
      <c r="A83" s="8">
        <v>76</v>
      </c>
      <c r="B83" s="8" t="s">
        <v>272</v>
      </c>
      <c r="C83" s="8" t="s">
        <v>273</v>
      </c>
      <c r="D83" s="9" t="s">
        <v>212</v>
      </c>
      <c r="E83" s="9" t="s">
        <v>266</v>
      </c>
      <c r="F83" s="10">
        <v>1840000</v>
      </c>
      <c r="G83" s="10">
        <v>1840000</v>
      </c>
      <c r="H83" s="11" t="s">
        <v>274</v>
      </c>
      <c r="I83" s="8" t="s">
        <v>7</v>
      </c>
      <c r="J83" s="8">
        <v>14000733</v>
      </c>
      <c r="K83" s="8">
        <v>130</v>
      </c>
    </row>
    <row r="84" spans="1:11" s="8" customFormat="1" ht="25.5">
      <c r="A84" s="8">
        <v>77</v>
      </c>
      <c r="B84" s="8" t="s">
        <v>321</v>
      </c>
      <c r="C84" s="8" t="s">
        <v>322</v>
      </c>
      <c r="D84" s="9" t="s">
        <v>212</v>
      </c>
      <c r="E84" s="9" t="s">
        <v>315</v>
      </c>
      <c r="F84" s="10">
        <f>90000+1840000</f>
        <v>1930000</v>
      </c>
      <c r="G84" s="10">
        <f>F84*80/100</f>
        <v>1544000</v>
      </c>
      <c r="H84" s="11" t="s">
        <v>323</v>
      </c>
      <c r="I84" s="8" t="s">
        <v>7</v>
      </c>
      <c r="J84" s="8">
        <v>10019410</v>
      </c>
      <c r="K84" s="8">
        <v>139</v>
      </c>
    </row>
    <row r="85" spans="1:12" ht="25.5">
      <c r="A85" s="8">
        <v>78</v>
      </c>
      <c r="B85" s="2" t="s">
        <v>87</v>
      </c>
      <c r="C85" s="2" t="s">
        <v>88</v>
      </c>
      <c r="D85" s="2" t="s">
        <v>80</v>
      </c>
      <c r="E85" s="3">
        <v>42372</v>
      </c>
      <c r="F85" s="4">
        <v>180000</v>
      </c>
      <c r="G85" s="4">
        <f>F85</f>
        <v>180000</v>
      </c>
      <c r="H85" s="5" t="s">
        <v>89</v>
      </c>
      <c r="I85" s="2" t="s">
        <v>90</v>
      </c>
      <c r="J85" s="2">
        <v>15014013</v>
      </c>
      <c r="K85" s="2">
        <v>29</v>
      </c>
      <c r="L85" s="2" t="s">
        <v>312</v>
      </c>
    </row>
    <row r="86" spans="1:11" ht="25.5">
      <c r="A86" s="8">
        <v>79</v>
      </c>
      <c r="B86" s="2" t="s">
        <v>252</v>
      </c>
      <c r="C86" s="2" t="s">
        <v>253</v>
      </c>
      <c r="D86" s="3">
        <v>42372</v>
      </c>
      <c r="E86" s="3">
        <v>42707</v>
      </c>
      <c r="F86" s="4">
        <v>134800</v>
      </c>
      <c r="G86" s="4">
        <f>F86</f>
        <v>134800</v>
      </c>
      <c r="H86" s="5" t="s">
        <v>254</v>
      </c>
      <c r="I86" s="2" t="s">
        <v>90</v>
      </c>
      <c r="J86" s="2">
        <v>16002240</v>
      </c>
      <c r="K86" s="2">
        <v>122</v>
      </c>
    </row>
    <row r="87" spans="1:11" s="8" customFormat="1" ht="25.5">
      <c r="A87" s="8">
        <v>80</v>
      </c>
      <c r="B87" s="8" t="s">
        <v>313</v>
      </c>
      <c r="C87" s="8" t="s">
        <v>314</v>
      </c>
      <c r="D87" s="9" t="s">
        <v>266</v>
      </c>
      <c r="E87" s="9" t="s">
        <v>315</v>
      </c>
      <c r="F87" s="10">
        <v>3804000</v>
      </c>
      <c r="G87" s="10">
        <f>F87</f>
        <v>3804000</v>
      </c>
      <c r="H87" s="11" t="s">
        <v>316</v>
      </c>
      <c r="I87" s="8" t="s">
        <v>90</v>
      </c>
      <c r="J87" s="8">
        <v>16003183</v>
      </c>
      <c r="K87" s="8">
        <v>137</v>
      </c>
    </row>
    <row r="88" spans="1:11" ht="25.5">
      <c r="A88" s="2">
        <v>81</v>
      </c>
      <c r="B88" s="2" t="s">
        <v>258</v>
      </c>
      <c r="C88" s="2" t="s">
        <v>259</v>
      </c>
      <c r="D88" s="3">
        <v>42432</v>
      </c>
      <c r="E88" s="3" t="s">
        <v>202</v>
      </c>
      <c r="F88" s="4">
        <v>35000</v>
      </c>
      <c r="G88" s="4">
        <v>35000</v>
      </c>
      <c r="H88" s="5" t="s">
        <v>260</v>
      </c>
      <c r="I88" s="2" t="s">
        <v>261</v>
      </c>
      <c r="J88" s="2">
        <v>12059398</v>
      </c>
      <c r="K88" s="2">
        <v>125</v>
      </c>
    </row>
    <row r="89" spans="1:11" ht="25.5">
      <c r="A89" s="2">
        <v>82</v>
      </c>
      <c r="B89" s="2" t="s">
        <v>324</v>
      </c>
      <c r="C89" s="2" t="s">
        <v>325</v>
      </c>
      <c r="D89" s="3" t="s">
        <v>326</v>
      </c>
      <c r="E89" s="3" t="s">
        <v>315</v>
      </c>
      <c r="F89" s="4">
        <v>270000</v>
      </c>
      <c r="G89" s="4">
        <f>F89</f>
        <v>270000</v>
      </c>
      <c r="H89" s="5" t="s">
        <v>327</v>
      </c>
      <c r="I89" s="2" t="s">
        <v>261</v>
      </c>
      <c r="J89" s="2">
        <v>16901209</v>
      </c>
      <c r="K89" s="2">
        <v>140</v>
      </c>
    </row>
    <row r="90" spans="1:11" ht="25.5">
      <c r="A90" s="2">
        <v>83</v>
      </c>
      <c r="B90" s="2" t="s">
        <v>166</v>
      </c>
      <c r="C90" s="2" t="s">
        <v>167</v>
      </c>
      <c r="D90" s="3">
        <v>42585</v>
      </c>
      <c r="E90" s="3">
        <v>42646</v>
      </c>
      <c r="F90" s="4">
        <v>15000</v>
      </c>
      <c r="G90" s="4">
        <v>15000</v>
      </c>
      <c r="H90" s="5" t="s">
        <v>168</v>
      </c>
      <c r="I90" s="2" t="s">
        <v>169</v>
      </c>
      <c r="J90" s="2">
        <v>13017115</v>
      </c>
      <c r="K90" s="2">
        <v>80</v>
      </c>
    </row>
    <row r="91" spans="2:11" ht="63.75">
      <c r="B91" s="2" t="s">
        <v>338</v>
      </c>
      <c r="C91" s="2" t="s">
        <v>339</v>
      </c>
      <c r="D91" s="3" t="s">
        <v>266</v>
      </c>
      <c r="E91" s="3">
        <v>42373</v>
      </c>
      <c r="F91" s="4">
        <v>694828</v>
      </c>
      <c r="G91" s="4">
        <f>F91</f>
        <v>694828</v>
      </c>
      <c r="H91" s="5" t="s">
        <v>340</v>
      </c>
      <c r="I91" s="2" t="s">
        <v>111</v>
      </c>
      <c r="J91" s="2">
        <v>16003206</v>
      </c>
      <c r="K91" s="2">
        <v>1</v>
      </c>
    </row>
    <row r="92" spans="2:11" ht="12.75">
      <c r="B92" s="2" t="s">
        <v>341</v>
      </c>
      <c r="C92" s="2" t="s">
        <v>342</v>
      </c>
      <c r="D92" s="3" t="s">
        <v>343</v>
      </c>
      <c r="E92" s="3">
        <v>42373</v>
      </c>
      <c r="F92" s="4">
        <v>272000</v>
      </c>
      <c r="G92" s="4">
        <v>272000</v>
      </c>
      <c r="H92" s="5" t="s">
        <v>344</v>
      </c>
      <c r="I92" s="2" t="s">
        <v>111</v>
      </c>
      <c r="J92" s="2">
        <v>14016850</v>
      </c>
      <c r="K92" s="2">
        <v>2</v>
      </c>
    </row>
    <row r="93" spans="2:11" ht="25.5">
      <c r="B93" s="2" t="s">
        <v>345</v>
      </c>
      <c r="C93" s="2" t="s">
        <v>346</v>
      </c>
      <c r="D93" s="3" t="s">
        <v>228</v>
      </c>
      <c r="E93" s="3">
        <v>42373</v>
      </c>
      <c r="F93" s="4">
        <v>35000</v>
      </c>
      <c r="G93" s="4">
        <f>F93*80/100</f>
        <v>28000</v>
      </c>
      <c r="H93" s="5" t="s">
        <v>347</v>
      </c>
      <c r="I93" s="2" t="s">
        <v>32</v>
      </c>
      <c r="J93" s="2">
        <v>16003013</v>
      </c>
      <c r="K93" s="2">
        <v>1</v>
      </c>
    </row>
    <row r="94" spans="2:11" ht="38.25">
      <c r="B94" s="2" t="s">
        <v>348</v>
      </c>
      <c r="C94" s="2" t="s">
        <v>349</v>
      </c>
      <c r="D94" s="3" t="s">
        <v>69</v>
      </c>
      <c r="E94" s="3" t="s">
        <v>343</v>
      </c>
      <c r="F94" s="4">
        <v>551351</v>
      </c>
      <c r="G94" s="4">
        <f>F94*95/100</f>
        <v>523783.45</v>
      </c>
      <c r="H94" s="5" t="s">
        <v>350</v>
      </c>
      <c r="I94" s="2" t="s">
        <v>32</v>
      </c>
      <c r="J94" s="6" t="s">
        <v>356</v>
      </c>
      <c r="K94" s="2">
        <v>2</v>
      </c>
    </row>
    <row r="95" spans="2:11" ht="25.5">
      <c r="B95" s="2" t="s">
        <v>351</v>
      </c>
      <c r="C95" s="2" t="s">
        <v>352</v>
      </c>
      <c r="D95" s="3">
        <v>42554</v>
      </c>
      <c r="E95" s="3" t="s">
        <v>353</v>
      </c>
      <c r="F95" s="4">
        <f>4*55000</f>
        <v>220000</v>
      </c>
      <c r="G95" s="4">
        <f>F95</f>
        <v>220000</v>
      </c>
      <c r="H95" s="5" t="s">
        <v>354</v>
      </c>
      <c r="I95" s="2" t="s">
        <v>14</v>
      </c>
      <c r="J95" s="6" t="s">
        <v>355</v>
      </c>
      <c r="K95" s="2">
        <v>3</v>
      </c>
    </row>
    <row r="96" spans="2:11" ht="25.5">
      <c r="B96" s="2" t="s">
        <v>324</v>
      </c>
      <c r="C96" s="2" t="s">
        <v>325</v>
      </c>
      <c r="D96" s="3" t="s">
        <v>358</v>
      </c>
      <c r="E96" s="3" t="s">
        <v>315</v>
      </c>
      <c r="F96" s="4">
        <v>267000</v>
      </c>
      <c r="G96" s="4">
        <f>F96</f>
        <v>267000</v>
      </c>
      <c r="H96" s="5" t="s">
        <v>359</v>
      </c>
      <c r="I96" s="2" t="s">
        <v>261</v>
      </c>
      <c r="J96" s="2">
        <v>16901209</v>
      </c>
      <c r="K96" s="2">
        <v>140</v>
      </c>
    </row>
    <row r="97" spans="4:8" ht="12.75">
      <c r="D97" s="3"/>
      <c r="E97" s="3"/>
      <c r="H97" s="5"/>
    </row>
    <row r="98" spans="4:8" ht="12.75">
      <c r="D98" s="3"/>
      <c r="E98" s="3"/>
      <c r="H98" s="5"/>
    </row>
    <row r="99" spans="4:8" ht="12.75">
      <c r="D99" s="3"/>
      <c r="E99" s="3"/>
      <c r="H99" s="5"/>
    </row>
    <row r="100" spans="4:8" ht="12.75">
      <c r="D100" s="3"/>
      <c r="E100" s="3"/>
      <c r="H100" s="5"/>
    </row>
    <row r="101" spans="4:8" ht="12.75">
      <c r="D101" s="3"/>
      <c r="E101" s="3"/>
      <c r="H101" s="5"/>
    </row>
    <row r="102" spans="4:8" ht="12.75">
      <c r="D102" s="3"/>
      <c r="E102" s="3"/>
      <c r="H102" s="5"/>
    </row>
    <row r="103" spans="4:8" ht="12.75">
      <c r="D103" s="3"/>
      <c r="E103" s="3"/>
      <c r="H103" s="5"/>
    </row>
    <row r="104" ht="12.75">
      <c r="H104" s="5"/>
    </row>
    <row r="105" ht="12.75">
      <c r="H105" s="5"/>
    </row>
    <row r="106" ht="12.75">
      <c r="H106" s="5"/>
    </row>
    <row r="107" ht="12.75">
      <c r="H107" s="5"/>
    </row>
    <row r="108" ht="12.75">
      <c r="H108" s="5"/>
    </row>
    <row r="109" ht="12.75">
      <c r="H109" s="5"/>
    </row>
    <row r="110" ht="12.75">
      <c r="H110" s="5"/>
    </row>
    <row r="111" ht="12.75">
      <c r="H111" s="5"/>
    </row>
    <row r="112" ht="12.75">
      <c r="H112" s="5"/>
    </row>
    <row r="113" ht="12.75">
      <c r="H113" s="5"/>
    </row>
    <row r="114" ht="12.75">
      <c r="H114" s="5"/>
    </row>
    <row r="115" ht="12.75">
      <c r="H115" s="5"/>
    </row>
    <row r="116" ht="12.75">
      <c r="H116" s="5"/>
    </row>
    <row r="117" ht="12.75">
      <c r="H117" s="5"/>
    </row>
    <row r="118" ht="12.75">
      <c r="H118" s="5"/>
    </row>
    <row r="119" ht="12.75">
      <c r="H119" s="5"/>
    </row>
    <row r="120" ht="12.75">
      <c r="H120" s="5"/>
    </row>
    <row r="121" ht="12.75">
      <c r="H121" s="5"/>
    </row>
    <row r="122" ht="12.75">
      <c r="H122" s="5"/>
    </row>
    <row r="123" ht="12.75">
      <c r="H123" s="5"/>
    </row>
    <row r="124" ht="12.75">
      <c r="H124" s="5"/>
    </row>
    <row r="125" ht="12.75">
      <c r="H125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2"/>
  <sheetViews>
    <sheetView tabSelected="1" zoomScalePageLayoutView="0" workbookViewId="0" topLeftCell="A82">
      <selection activeCell="F45" sqref="F45"/>
    </sheetView>
  </sheetViews>
  <sheetFormatPr defaultColWidth="9.140625" defaultRowHeight="12.75"/>
  <cols>
    <col min="1" max="1" width="5.28125" style="2" customWidth="1"/>
    <col min="2" max="2" width="16.8515625" style="2" customWidth="1"/>
    <col min="3" max="3" width="15.00390625" style="36" customWidth="1"/>
    <col min="4" max="5" width="10.00390625" style="30" customWidth="1"/>
    <col min="6" max="6" width="10.140625" style="33" customWidth="1"/>
    <col min="7" max="7" width="12.421875" style="33" customWidth="1"/>
    <col min="8" max="8" width="33.28125" style="2" customWidth="1"/>
    <col min="9" max="9" width="8.57421875" style="2" customWidth="1"/>
    <col min="10" max="10" width="8.28125" style="2" customWidth="1"/>
    <col min="11" max="11" width="5.8515625" style="2" customWidth="1"/>
    <col min="12" max="12" width="15.7109375" style="2" customWidth="1"/>
    <col min="13" max="13" width="9.140625" style="2" customWidth="1"/>
    <col min="14" max="14" width="10.57421875" style="4" customWidth="1"/>
    <col min="15" max="16384" width="9.140625" style="2" customWidth="1"/>
  </cols>
  <sheetData>
    <row r="1" spans="1:41" s="52" customFormat="1" ht="18.75" customHeight="1">
      <c r="A1" s="193" t="s">
        <v>364</v>
      </c>
      <c r="B1" s="193"/>
      <c r="C1" s="193"/>
      <c r="D1" s="193"/>
      <c r="E1" s="44"/>
      <c r="F1" s="44"/>
      <c r="G1" s="45"/>
      <c r="H1" s="45"/>
      <c r="I1" s="46"/>
      <c r="J1" s="47"/>
      <c r="K1" s="48"/>
      <c r="L1" s="46"/>
      <c r="M1" s="49"/>
      <c r="N1" s="47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46"/>
      <c r="AC1" s="46"/>
      <c r="AD1" s="46"/>
      <c r="AE1" s="46"/>
      <c r="AF1" s="46"/>
      <c r="AG1" s="46"/>
      <c r="AH1" s="46"/>
      <c r="AI1" s="46"/>
      <c r="AJ1" s="51"/>
      <c r="AK1" s="46"/>
      <c r="AL1" s="46"/>
      <c r="AM1" s="46"/>
      <c r="AN1" s="46"/>
      <c r="AO1" s="46"/>
    </row>
    <row r="2" spans="1:41" s="52" customFormat="1" ht="18" customHeight="1">
      <c r="A2" s="194" t="s">
        <v>365</v>
      </c>
      <c r="B2" s="194"/>
      <c r="C2" s="194"/>
      <c r="D2" s="194"/>
      <c r="E2" s="44"/>
      <c r="F2" s="44"/>
      <c r="G2" s="45"/>
      <c r="H2" s="45"/>
      <c r="I2" s="46"/>
      <c r="J2" s="47"/>
      <c r="K2" s="48"/>
      <c r="L2" s="46"/>
      <c r="M2" s="49"/>
      <c r="N2" s="47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46"/>
      <c r="AC2" s="46"/>
      <c r="AD2" s="46"/>
      <c r="AE2" s="46"/>
      <c r="AF2" s="46"/>
      <c r="AG2" s="46"/>
      <c r="AH2" s="46"/>
      <c r="AI2" s="46"/>
      <c r="AJ2" s="51"/>
      <c r="AK2" s="51"/>
      <c r="AL2" s="46"/>
      <c r="AM2" s="46"/>
      <c r="AN2" s="46"/>
      <c r="AO2" s="46"/>
    </row>
    <row r="3" spans="1:41" s="59" customFormat="1" ht="24" customHeight="1">
      <c r="A3" s="195" t="s">
        <v>367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56"/>
      <c r="N3" s="121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5"/>
      <c r="AC3" s="55"/>
      <c r="AD3" s="55"/>
      <c r="AE3" s="55"/>
      <c r="AF3" s="55"/>
      <c r="AG3" s="55"/>
      <c r="AH3" s="55"/>
      <c r="AI3" s="58"/>
      <c r="AJ3" s="55"/>
      <c r="AK3" s="55"/>
      <c r="AL3" s="55"/>
      <c r="AM3" s="55"/>
      <c r="AN3" s="55"/>
      <c r="AO3" s="55"/>
    </row>
    <row r="4" spans="1:41" s="59" customFormat="1" ht="17.25" customHeight="1">
      <c r="A4" s="195" t="s">
        <v>366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56"/>
      <c r="N4" s="121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5"/>
      <c r="AC4" s="55"/>
      <c r="AD4" s="55"/>
      <c r="AE4" s="55"/>
      <c r="AF4" s="55"/>
      <c r="AG4" s="55"/>
      <c r="AH4" s="55"/>
      <c r="AI4" s="58"/>
      <c r="AJ4" s="55"/>
      <c r="AK4" s="55"/>
      <c r="AL4" s="55"/>
      <c r="AM4" s="55"/>
      <c r="AN4" s="55"/>
      <c r="AO4" s="55"/>
    </row>
    <row r="5" spans="1:41" s="59" customFormat="1" ht="2.25" customHeight="1">
      <c r="A5" s="53"/>
      <c r="B5" s="53"/>
      <c r="C5" s="53"/>
      <c r="D5" s="53"/>
      <c r="E5" s="53"/>
      <c r="F5" s="53"/>
      <c r="G5" s="53"/>
      <c r="H5" s="53"/>
      <c r="I5" s="53"/>
      <c r="J5" s="47"/>
      <c r="K5" s="54"/>
      <c r="L5" s="55"/>
      <c r="M5" s="56"/>
      <c r="N5" s="121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5"/>
      <c r="AC5" s="55"/>
      <c r="AD5" s="55"/>
      <c r="AE5" s="55"/>
      <c r="AF5" s="55"/>
      <c r="AG5" s="55"/>
      <c r="AH5" s="55"/>
      <c r="AI5" s="58"/>
      <c r="AJ5" s="55"/>
      <c r="AK5" s="55"/>
      <c r="AL5" s="55"/>
      <c r="AM5" s="55"/>
      <c r="AN5" s="55"/>
      <c r="AO5" s="55"/>
    </row>
    <row r="6" ht="6.75" customHeight="1"/>
    <row r="7" spans="1:14" s="13" customFormat="1" ht="53.25" customHeight="1">
      <c r="A7" s="23" t="s">
        <v>1</v>
      </c>
      <c r="B7" s="24" t="s">
        <v>19</v>
      </c>
      <c r="C7" s="24" t="s">
        <v>2</v>
      </c>
      <c r="D7" s="24" t="s">
        <v>20</v>
      </c>
      <c r="E7" s="24" t="s">
        <v>3</v>
      </c>
      <c r="F7" s="24" t="s">
        <v>21</v>
      </c>
      <c r="G7" s="24" t="s">
        <v>22</v>
      </c>
      <c r="H7" s="24" t="s">
        <v>4</v>
      </c>
      <c r="I7" s="24" t="s">
        <v>5</v>
      </c>
      <c r="J7" s="24" t="s">
        <v>15</v>
      </c>
      <c r="K7" s="24" t="s">
        <v>33</v>
      </c>
      <c r="L7" s="24" t="s">
        <v>362</v>
      </c>
      <c r="N7" s="122"/>
    </row>
    <row r="8" spans="1:12" ht="31.5" customHeight="1">
      <c r="A8" s="14">
        <v>1</v>
      </c>
      <c r="B8" s="15" t="s">
        <v>24</v>
      </c>
      <c r="C8" s="34" t="s">
        <v>25</v>
      </c>
      <c r="D8" s="25" t="s">
        <v>26</v>
      </c>
      <c r="E8" s="25" t="s">
        <v>27</v>
      </c>
      <c r="F8" s="31">
        <v>118000</v>
      </c>
      <c r="G8" s="31">
        <f>F8</f>
        <v>118000</v>
      </c>
      <c r="H8" s="16" t="s">
        <v>357</v>
      </c>
      <c r="I8" s="15" t="s">
        <v>32</v>
      </c>
      <c r="J8" s="15">
        <v>16001514</v>
      </c>
      <c r="K8" s="15">
        <v>3</v>
      </c>
      <c r="L8" s="17" t="s">
        <v>289</v>
      </c>
    </row>
    <row r="9" spans="1:12" ht="19.5" customHeight="1">
      <c r="A9" s="18">
        <v>2</v>
      </c>
      <c r="B9" s="19" t="s">
        <v>29</v>
      </c>
      <c r="C9" s="35" t="s">
        <v>30</v>
      </c>
      <c r="D9" s="26">
        <v>42706</v>
      </c>
      <c r="E9" s="27" t="s">
        <v>27</v>
      </c>
      <c r="F9" s="32">
        <v>46000</v>
      </c>
      <c r="G9" s="32">
        <f>F9</f>
        <v>46000</v>
      </c>
      <c r="H9" s="20" t="s">
        <v>31</v>
      </c>
      <c r="I9" s="19" t="s">
        <v>32</v>
      </c>
      <c r="J9" s="19">
        <v>16001438</v>
      </c>
      <c r="K9" s="19">
        <v>4</v>
      </c>
      <c r="L9" s="21" t="s">
        <v>289</v>
      </c>
    </row>
    <row r="10" spans="1:12" ht="23.25" customHeight="1">
      <c r="A10" s="14">
        <v>3</v>
      </c>
      <c r="B10" s="19" t="s">
        <v>154</v>
      </c>
      <c r="C10" s="35" t="s">
        <v>155</v>
      </c>
      <c r="D10" s="26">
        <v>42372</v>
      </c>
      <c r="E10" s="26">
        <v>42585</v>
      </c>
      <c r="F10" s="32">
        <v>35000</v>
      </c>
      <c r="G10" s="32">
        <f>F10*80/100</f>
        <v>28000</v>
      </c>
      <c r="H10" s="20" t="s">
        <v>44</v>
      </c>
      <c r="I10" s="19" t="s">
        <v>32</v>
      </c>
      <c r="J10" s="19">
        <v>15003986</v>
      </c>
      <c r="K10" s="19">
        <v>66</v>
      </c>
      <c r="L10" s="21" t="s">
        <v>290</v>
      </c>
    </row>
    <row r="11" spans="1:12" ht="42.75" customHeight="1">
      <c r="A11" s="18">
        <v>4</v>
      </c>
      <c r="B11" s="19" t="s">
        <v>145</v>
      </c>
      <c r="C11" s="35" t="s">
        <v>146</v>
      </c>
      <c r="D11" s="26" t="s">
        <v>147</v>
      </c>
      <c r="E11" s="26">
        <v>42463</v>
      </c>
      <c r="F11" s="32">
        <v>501437</v>
      </c>
      <c r="G11" s="32">
        <f>F11</f>
        <v>501437</v>
      </c>
      <c r="H11" s="20" t="s">
        <v>148</v>
      </c>
      <c r="I11" s="19" t="s">
        <v>32</v>
      </c>
      <c r="J11" s="19">
        <v>160002016</v>
      </c>
      <c r="K11" s="19">
        <v>60</v>
      </c>
      <c r="L11" s="21" t="s">
        <v>291</v>
      </c>
    </row>
    <row r="12" spans="1:12" ht="28.5" customHeight="1">
      <c r="A12" s="14">
        <v>5</v>
      </c>
      <c r="B12" s="19" t="s">
        <v>34</v>
      </c>
      <c r="C12" s="35" t="s">
        <v>35</v>
      </c>
      <c r="D12" s="27" t="s">
        <v>36</v>
      </c>
      <c r="E12" s="27"/>
      <c r="F12" s="32">
        <v>92038</v>
      </c>
      <c r="G12" s="32">
        <f>F12</f>
        <v>92038</v>
      </c>
      <c r="H12" s="20" t="s">
        <v>37</v>
      </c>
      <c r="I12" s="19" t="s">
        <v>32</v>
      </c>
      <c r="J12" s="19">
        <v>13012121</v>
      </c>
      <c r="K12" s="19">
        <v>5</v>
      </c>
      <c r="L12" s="21" t="s">
        <v>289</v>
      </c>
    </row>
    <row r="13" spans="1:12" ht="30.75" customHeight="1">
      <c r="A13" s="18">
        <v>6</v>
      </c>
      <c r="B13" s="19" t="s">
        <v>115</v>
      </c>
      <c r="C13" s="35" t="s">
        <v>116</v>
      </c>
      <c r="D13" s="26" t="s">
        <v>64</v>
      </c>
      <c r="E13" s="26">
        <v>42432</v>
      </c>
      <c r="F13" s="32">
        <f>4950*4</f>
        <v>19800</v>
      </c>
      <c r="G13" s="32">
        <f>F13</f>
        <v>19800</v>
      </c>
      <c r="H13" s="20" t="s">
        <v>117</v>
      </c>
      <c r="I13" s="19" t="s">
        <v>111</v>
      </c>
      <c r="J13" s="19">
        <v>10012277</v>
      </c>
      <c r="K13" s="19">
        <v>48</v>
      </c>
      <c r="L13" s="21"/>
    </row>
    <row r="14" spans="1:12" ht="54" customHeight="1">
      <c r="A14" s="14">
        <v>7</v>
      </c>
      <c r="B14" s="19" t="s">
        <v>242</v>
      </c>
      <c r="C14" s="35" t="s">
        <v>243</v>
      </c>
      <c r="D14" s="26">
        <v>42372</v>
      </c>
      <c r="E14" s="26" t="s">
        <v>212</v>
      </c>
      <c r="F14" s="32">
        <v>404160</v>
      </c>
      <c r="G14" s="32">
        <f>F14</f>
        <v>404160</v>
      </c>
      <c r="H14" s="20" t="s">
        <v>244</v>
      </c>
      <c r="I14" s="19" t="s">
        <v>111</v>
      </c>
      <c r="J14" s="19">
        <v>13008209</v>
      </c>
      <c r="K14" s="19">
        <v>119</v>
      </c>
      <c r="L14" s="21"/>
    </row>
    <row r="15" spans="1:12" ht="53.25" customHeight="1">
      <c r="A15" s="18">
        <v>8</v>
      </c>
      <c r="B15" s="19" t="s">
        <v>230</v>
      </c>
      <c r="C15" s="35" t="s">
        <v>231</v>
      </c>
      <c r="D15" s="26">
        <v>42554</v>
      </c>
      <c r="E15" s="26" t="s">
        <v>228</v>
      </c>
      <c r="F15" s="32">
        <v>180000</v>
      </c>
      <c r="G15" s="32">
        <v>180000</v>
      </c>
      <c r="H15" s="20" t="s">
        <v>232</v>
      </c>
      <c r="I15" s="19" t="s">
        <v>111</v>
      </c>
      <c r="J15" s="19">
        <v>13001202</v>
      </c>
      <c r="K15" s="19">
        <v>112</v>
      </c>
      <c r="L15" s="21"/>
    </row>
    <row r="16" spans="1:12" ht="27.75" customHeight="1">
      <c r="A16" s="14">
        <v>9</v>
      </c>
      <c r="B16" s="19" t="s">
        <v>174</v>
      </c>
      <c r="C16" s="35" t="s">
        <v>175</v>
      </c>
      <c r="D16" s="26" t="s">
        <v>27</v>
      </c>
      <c r="E16" s="26">
        <v>42677</v>
      </c>
      <c r="F16" s="32">
        <v>109486</v>
      </c>
      <c r="G16" s="32">
        <f>F16</f>
        <v>109486</v>
      </c>
      <c r="H16" s="20" t="s">
        <v>176</v>
      </c>
      <c r="I16" s="19" t="s">
        <v>111</v>
      </c>
      <c r="J16" s="19">
        <v>16001724</v>
      </c>
      <c r="K16" s="19">
        <v>84</v>
      </c>
      <c r="L16" s="21" t="s">
        <v>294</v>
      </c>
    </row>
    <row r="17" spans="1:12" ht="25.5">
      <c r="A17" s="18">
        <v>10</v>
      </c>
      <c r="B17" s="19" t="s">
        <v>38</v>
      </c>
      <c r="C17" s="35" t="s">
        <v>39</v>
      </c>
      <c r="D17" s="26">
        <v>42706</v>
      </c>
      <c r="E17" s="27" t="s">
        <v>27</v>
      </c>
      <c r="F17" s="32">
        <f>46000*2</f>
        <v>92000</v>
      </c>
      <c r="G17" s="32">
        <f>F17</f>
        <v>92000</v>
      </c>
      <c r="H17" s="20" t="s">
        <v>40</v>
      </c>
      <c r="I17" s="19" t="s">
        <v>6</v>
      </c>
      <c r="J17" s="19">
        <v>16001442</v>
      </c>
      <c r="K17" s="19">
        <v>6</v>
      </c>
      <c r="L17" s="21" t="s">
        <v>295</v>
      </c>
    </row>
    <row r="18" spans="1:12" ht="25.5">
      <c r="A18" s="14">
        <v>11</v>
      </c>
      <c r="B18" s="19" t="s">
        <v>99</v>
      </c>
      <c r="C18" s="35" t="s">
        <v>100</v>
      </c>
      <c r="D18" s="27" t="s">
        <v>101</v>
      </c>
      <c r="E18" s="26">
        <v>42403</v>
      </c>
      <c r="F18" s="32">
        <f>64000*3</f>
        <v>192000</v>
      </c>
      <c r="G18" s="32">
        <f>F18</f>
        <v>192000</v>
      </c>
      <c r="H18" s="20" t="s">
        <v>102</v>
      </c>
      <c r="I18" s="19" t="s">
        <v>6</v>
      </c>
      <c r="J18" s="19">
        <v>14600627</v>
      </c>
      <c r="K18" s="19">
        <v>35</v>
      </c>
      <c r="L18" s="21" t="s">
        <v>295</v>
      </c>
    </row>
    <row r="19" spans="1:12" ht="25.5">
      <c r="A19" s="18">
        <v>12</v>
      </c>
      <c r="B19" s="19" t="s">
        <v>191</v>
      </c>
      <c r="C19" s="35" t="s">
        <v>192</v>
      </c>
      <c r="D19" s="26">
        <v>42463</v>
      </c>
      <c r="E19" s="26">
        <v>42616</v>
      </c>
      <c r="F19" s="32">
        <v>30000</v>
      </c>
      <c r="G19" s="32">
        <v>30000</v>
      </c>
      <c r="H19" s="20" t="s">
        <v>193</v>
      </c>
      <c r="I19" s="19" t="s">
        <v>6</v>
      </c>
      <c r="J19" s="19">
        <v>11007460</v>
      </c>
      <c r="K19" s="19">
        <v>97</v>
      </c>
      <c r="L19" s="21"/>
    </row>
    <row r="20" spans="1:15" ht="20.25" customHeight="1">
      <c r="A20" s="14">
        <v>13</v>
      </c>
      <c r="B20" s="19" t="s">
        <v>59</v>
      </c>
      <c r="C20" s="35" t="s">
        <v>60</v>
      </c>
      <c r="D20" s="27" t="s">
        <v>27</v>
      </c>
      <c r="E20" s="27" t="s">
        <v>48</v>
      </c>
      <c r="F20" s="32">
        <v>35000</v>
      </c>
      <c r="G20" s="32">
        <f>F20</f>
        <v>35000</v>
      </c>
      <c r="H20" s="20" t="s">
        <v>61</v>
      </c>
      <c r="I20" s="19" t="s">
        <v>18</v>
      </c>
      <c r="J20" s="19">
        <v>16001737</v>
      </c>
      <c r="K20" s="19">
        <v>11</v>
      </c>
      <c r="L20" s="21"/>
      <c r="M20" s="2">
        <v>75000</v>
      </c>
      <c r="N20" s="4">
        <v>2</v>
      </c>
      <c r="O20" s="2">
        <f>M20*N20</f>
        <v>150000</v>
      </c>
    </row>
    <row r="21" spans="1:15" ht="24" customHeight="1">
      <c r="A21" s="18">
        <v>14</v>
      </c>
      <c r="B21" s="19" t="s">
        <v>106</v>
      </c>
      <c r="C21" s="35" t="s">
        <v>107</v>
      </c>
      <c r="D21" s="26">
        <v>42372</v>
      </c>
      <c r="E21" s="26">
        <v>42403</v>
      </c>
      <c r="F21" s="32">
        <v>20000</v>
      </c>
      <c r="G21" s="32">
        <f>F21*80/100</f>
        <v>16000</v>
      </c>
      <c r="H21" s="20" t="str">
        <f>H30</f>
        <v>Áp giá tiền khám bệnh ko đúng</v>
      </c>
      <c r="I21" s="19" t="s">
        <v>18</v>
      </c>
      <c r="J21" s="19">
        <v>16002238</v>
      </c>
      <c r="K21" s="19">
        <v>43</v>
      </c>
      <c r="L21" s="21"/>
      <c r="M21" s="2">
        <v>640</v>
      </c>
      <c r="N21" s="4">
        <v>4</v>
      </c>
      <c r="O21" s="2">
        <f>M21*N21</f>
        <v>2560</v>
      </c>
    </row>
    <row r="22" spans="1:15" ht="38.25">
      <c r="A22" s="14">
        <v>15</v>
      </c>
      <c r="B22" s="19" t="s">
        <v>46</v>
      </c>
      <c r="C22" s="35" t="s">
        <v>47</v>
      </c>
      <c r="D22" s="26">
        <v>42462</v>
      </c>
      <c r="E22" s="27" t="s">
        <v>48</v>
      </c>
      <c r="F22" s="32">
        <v>342998</v>
      </c>
      <c r="G22" s="32">
        <f>F22</f>
        <v>342998</v>
      </c>
      <c r="H22" s="20" t="s">
        <v>49</v>
      </c>
      <c r="I22" s="19" t="s">
        <v>18</v>
      </c>
      <c r="J22" s="19">
        <v>16001276</v>
      </c>
      <c r="K22" s="19">
        <v>8</v>
      </c>
      <c r="L22" s="21" t="s">
        <v>297</v>
      </c>
      <c r="M22" s="2">
        <v>24900</v>
      </c>
      <c r="N22" s="4">
        <v>2</v>
      </c>
      <c r="O22" s="2">
        <f>M22*N22</f>
        <v>49800</v>
      </c>
    </row>
    <row r="23" spans="1:12" ht="20.25" customHeight="1">
      <c r="A23" s="18">
        <v>16</v>
      </c>
      <c r="B23" s="19" t="s">
        <v>115</v>
      </c>
      <c r="C23" s="35" t="s">
        <v>149</v>
      </c>
      <c r="D23" s="26" t="s">
        <v>95</v>
      </c>
      <c r="E23" s="26">
        <v>42463</v>
      </c>
      <c r="F23" s="32">
        <v>49000</v>
      </c>
      <c r="G23" s="32">
        <f>F23</f>
        <v>49000</v>
      </c>
      <c r="H23" s="20" t="s">
        <v>150</v>
      </c>
      <c r="I23" s="19" t="s">
        <v>10</v>
      </c>
      <c r="J23" s="19">
        <v>16002088</v>
      </c>
      <c r="K23" s="19">
        <v>61</v>
      </c>
      <c r="L23" s="21" t="s">
        <v>298</v>
      </c>
    </row>
    <row r="24" spans="1:12" ht="25.5">
      <c r="A24" s="14">
        <v>17</v>
      </c>
      <c r="B24" s="19" t="s">
        <v>160</v>
      </c>
      <c r="C24" s="35" t="s">
        <v>161</v>
      </c>
      <c r="D24" s="26">
        <v>42372</v>
      </c>
      <c r="E24" s="26">
        <v>42585</v>
      </c>
      <c r="F24" s="32">
        <v>134560</v>
      </c>
      <c r="G24" s="32">
        <f>F24*80/100</f>
        <v>107648</v>
      </c>
      <c r="H24" s="20" t="s">
        <v>162</v>
      </c>
      <c r="I24" s="19" t="s">
        <v>10</v>
      </c>
      <c r="J24" s="19">
        <v>10008628</v>
      </c>
      <c r="K24" s="19">
        <v>70</v>
      </c>
      <c r="L24" s="21" t="s">
        <v>298</v>
      </c>
    </row>
    <row r="25" spans="1:12" ht="25.5">
      <c r="A25" s="18">
        <v>18</v>
      </c>
      <c r="B25" s="19" t="s">
        <v>151</v>
      </c>
      <c r="C25" s="35" t="s">
        <v>152</v>
      </c>
      <c r="D25" s="26">
        <v>42372</v>
      </c>
      <c r="E25" s="26">
        <v>42554</v>
      </c>
      <c r="F25" s="32">
        <f>55000*2</f>
        <v>110000</v>
      </c>
      <c r="G25" s="32">
        <f>F25</f>
        <v>110000</v>
      </c>
      <c r="H25" s="20" t="s">
        <v>153</v>
      </c>
      <c r="I25" s="19" t="s">
        <v>12</v>
      </c>
      <c r="J25" s="19">
        <v>16002239</v>
      </c>
      <c r="K25" s="19">
        <v>63</v>
      </c>
      <c r="L25" s="21" t="s">
        <v>299</v>
      </c>
    </row>
    <row r="26" spans="1:12" ht="28.5" customHeight="1">
      <c r="A26" s="14">
        <v>19</v>
      </c>
      <c r="B26" s="19" t="s">
        <v>83</v>
      </c>
      <c r="C26" s="35" t="s">
        <v>84</v>
      </c>
      <c r="D26" s="27" t="s">
        <v>85</v>
      </c>
      <c r="E26" s="26">
        <v>42372</v>
      </c>
      <c r="F26" s="32">
        <v>46000</v>
      </c>
      <c r="G26" s="32">
        <v>46000</v>
      </c>
      <c r="H26" s="20" t="s">
        <v>361</v>
      </c>
      <c r="I26" s="19" t="s">
        <v>12</v>
      </c>
      <c r="J26" s="19">
        <v>15600570</v>
      </c>
      <c r="K26" s="19">
        <v>28</v>
      </c>
      <c r="L26" s="21"/>
    </row>
    <row r="27" spans="1:12" ht="24.75" customHeight="1">
      <c r="A27" s="18">
        <v>20</v>
      </c>
      <c r="B27" s="19" t="s">
        <v>103</v>
      </c>
      <c r="C27" s="35" t="s">
        <v>104</v>
      </c>
      <c r="D27" s="28" t="s">
        <v>80</v>
      </c>
      <c r="E27" s="26">
        <v>42403</v>
      </c>
      <c r="F27" s="32">
        <v>60000</v>
      </c>
      <c r="G27" s="32">
        <f>F27</f>
        <v>60000</v>
      </c>
      <c r="H27" s="20" t="s">
        <v>360</v>
      </c>
      <c r="I27" s="19" t="s">
        <v>54</v>
      </c>
      <c r="J27" s="19">
        <v>10029763</v>
      </c>
      <c r="K27" s="19">
        <v>36</v>
      </c>
      <c r="L27" s="21"/>
    </row>
    <row r="28" spans="1:12" ht="25.5">
      <c r="A28" s="14">
        <v>21</v>
      </c>
      <c r="B28" s="19" t="s">
        <v>50</v>
      </c>
      <c r="C28" s="35" t="s">
        <v>51</v>
      </c>
      <c r="D28" s="27" t="s">
        <v>52</v>
      </c>
      <c r="E28" s="27" t="s">
        <v>48</v>
      </c>
      <c r="F28" s="32">
        <v>118538</v>
      </c>
      <c r="G28" s="32">
        <f>F28</f>
        <v>118538</v>
      </c>
      <c r="H28" s="20" t="s">
        <v>53</v>
      </c>
      <c r="I28" s="19" t="s">
        <v>54</v>
      </c>
      <c r="J28" s="19">
        <v>15002252</v>
      </c>
      <c r="K28" s="19">
        <v>9</v>
      </c>
      <c r="L28" s="21"/>
    </row>
    <row r="29" spans="1:12" ht="19.5" customHeight="1">
      <c r="A29" s="18">
        <v>22</v>
      </c>
      <c r="B29" s="19" t="s">
        <v>41</v>
      </c>
      <c r="C29" s="35" t="s">
        <v>42</v>
      </c>
      <c r="D29" s="27" t="s">
        <v>43</v>
      </c>
      <c r="E29" s="27" t="s">
        <v>43</v>
      </c>
      <c r="F29" s="32">
        <v>28000</v>
      </c>
      <c r="G29" s="32">
        <f>F29</f>
        <v>28000</v>
      </c>
      <c r="H29" s="20" t="s">
        <v>44</v>
      </c>
      <c r="I29" s="19" t="s">
        <v>14</v>
      </c>
      <c r="J29" s="22" t="s">
        <v>45</v>
      </c>
      <c r="K29" s="19">
        <v>7</v>
      </c>
      <c r="L29" s="21" t="s">
        <v>300</v>
      </c>
    </row>
    <row r="30" spans="1:12" ht="19.5" customHeight="1">
      <c r="A30" s="14">
        <v>23</v>
      </c>
      <c r="B30" s="19" t="s">
        <v>93</v>
      </c>
      <c r="C30" s="35" t="s">
        <v>94</v>
      </c>
      <c r="D30" s="27" t="s">
        <v>95</v>
      </c>
      <c r="E30" s="26">
        <v>42372</v>
      </c>
      <c r="F30" s="32">
        <v>20000</v>
      </c>
      <c r="G30" s="32">
        <f>F30*80/100</f>
        <v>16000</v>
      </c>
      <c r="H30" s="20" t="s">
        <v>96</v>
      </c>
      <c r="I30" s="19" t="s">
        <v>14</v>
      </c>
      <c r="J30" s="19">
        <v>16002163</v>
      </c>
      <c r="K30" s="19">
        <v>32</v>
      </c>
      <c r="L30" s="21" t="s">
        <v>300</v>
      </c>
    </row>
    <row r="31" spans="1:12" ht="18.75" customHeight="1">
      <c r="A31" s="18">
        <v>24</v>
      </c>
      <c r="B31" s="19" t="s">
        <v>141</v>
      </c>
      <c r="C31" s="35" t="s">
        <v>94</v>
      </c>
      <c r="D31" s="26" t="s">
        <v>95</v>
      </c>
      <c r="E31" s="26">
        <v>42372</v>
      </c>
      <c r="F31" s="32">
        <v>170000</v>
      </c>
      <c r="G31" s="32">
        <f>F31*80/100</f>
        <v>136000</v>
      </c>
      <c r="H31" s="20" t="s">
        <v>142</v>
      </c>
      <c r="I31" s="19" t="s">
        <v>14</v>
      </c>
      <c r="J31" s="19">
        <v>16002162</v>
      </c>
      <c r="K31" s="19">
        <v>57</v>
      </c>
      <c r="L31" s="21" t="s">
        <v>301</v>
      </c>
    </row>
    <row r="32" spans="1:12" ht="25.5">
      <c r="A32" s="14">
        <v>25</v>
      </c>
      <c r="B32" s="19" t="s">
        <v>179</v>
      </c>
      <c r="C32" s="35" t="s">
        <v>180</v>
      </c>
      <c r="D32" s="26">
        <v>42493</v>
      </c>
      <c r="E32" s="26">
        <v>42524</v>
      </c>
      <c r="F32" s="32">
        <v>264391</v>
      </c>
      <c r="G32" s="32">
        <f>F32</f>
        <v>264391</v>
      </c>
      <c r="H32" s="20" t="s">
        <v>181</v>
      </c>
      <c r="I32" s="19" t="s">
        <v>14</v>
      </c>
      <c r="J32" s="19">
        <v>16002418</v>
      </c>
      <c r="K32" s="19">
        <v>88</v>
      </c>
      <c r="L32" s="21" t="s">
        <v>300</v>
      </c>
    </row>
    <row r="33" spans="1:12" ht="38.25">
      <c r="A33" s="18">
        <v>26</v>
      </c>
      <c r="B33" s="19" t="s">
        <v>239</v>
      </c>
      <c r="C33" s="35" t="s">
        <v>240</v>
      </c>
      <c r="D33" s="26">
        <v>42432</v>
      </c>
      <c r="E33" s="26" t="s">
        <v>213</v>
      </c>
      <c r="F33" s="32">
        <f>5.5*25000</f>
        <v>137500</v>
      </c>
      <c r="G33" s="32">
        <f>F33*80/100</f>
        <v>110000</v>
      </c>
      <c r="H33" s="20" t="s">
        <v>241</v>
      </c>
      <c r="I33" s="19" t="s">
        <v>14</v>
      </c>
      <c r="J33" s="19">
        <v>16002356</v>
      </c>
      <c r="K33" s="19">
        <v>115</v>
      </c>
      <c r="L33" s="21"/>
    </row>
    <row r="34" spans="1:12" ht="25.5">
      <c r="A34" s="14">
        <v>27</v>
      </c>
      <c r="B34" s="19" t="s">
        <v>262</v>
      </c>
      <c r="C34" s="35" t="s">
        <v>263</v>
      </c>
      <c r="D34" s="26">
        <v>42493</v>
      </c>
      <c r="E34" s="26" t="s">
        <v>212</v>
      </c>
      <c r="F34" s="32">
        <v>1053494</v>
      </c>
      <c r="G34" s="32">
        <f>F34</f>
        <v>1053494</v>
      </c>
      <c r="H34" s="20" t="s">
        <v>264</v>
      </c>
      <c r="I34" s="19" t="s">
        <v>14</v>
      </c>
      <c r="J34" s="22" t="s">
        <v>265</v>
      </c>
      <c r="K34" s="19">
        <v>126</v>
      </c>
      <c r="L34" s="21"/>
    </row>
    <row r="35" spans="1:12" ht="25.5">
      <c r="A35" s="18">
        <v>28</v>
      </c>
      <c r="B35" s="19" t="s">
        <v>66</v>
      </c>
      <c r="C35" s="35" t="s">
        <v>67</v>
      </c>
      <c r="D35" s="27" t="s">
        <v>68</v>
      </c>
      <c r="E35" s="27" t="s">
        <v>69</v>
      </c>
      <c r="F35" s="32">
        <v>150000</v>
      </c>
      <c r="G35" s="32">
        <v>15000</v>
      </c>
      <c r="H35" s="20" t="s">
        <v>70</v>
      </c>
      <c r="I35" s="19" t="s">
        <v>14</v>
      </c>
      <c r="J35" s="19">
        <v>12065651</v>
      </c>
      <c r="K35" s="19">
        <v>14</v>
      </c>
      <c r="L35" s="21"/>
    </row>
    <row r="36" spans="1:12" ht="25.5">
      <c r="A36" s="14">
        <v>29</v>
      </c>
      <c r="B36" s="19" t="s">
        <v>0</v>
      </c>
      <c r="C36" s="35" t="s">
        <v>91</v>
      </c>
      <c r="D36" s="27" t="s">
        <v>69</v>
      </c>
      <c r="E36" s="26">
        <v>42403</v>
      </c>
      <c r="F36" s="32">
        <v>3123104</v>
      </c>
      <c r="G36" s="32">
        <f>F36</f>
        <v>3123104</v>
      </c>
      <c r="H36" s="20" t="s">
        <v>92</v>
      </c>
      <c r="I36" s="19" t="s">
        <v>11</v>
      </c>
      <c r="J36" s="19">
        <v>15015608</v>
      </c>
      <c r="K36" s="19">
        <v>30</v>
      </c>
      <c r="L36" s="21" t="s">
        <v>302</v>
      </c>
    </row>
    <row r="37" spans="1:12" ht="38.25">
      <c r="A37" s="18">
        <v>30</v>
      </c>
      <c r="B37" s="19" t="s">
        <v>185</v>
      </c>
      <c r="C37" s="35" t="s">
        <v>186</v>
      </c>
      <c r="D37" s="26">
        <v>42554</v>
      </c>
      <c r="E37" s="26">
        <v>42707</v>
      </c>
      <c r="F37" s="32">
        <v>442000</v>
      </c>
      <c r="G37" s="32">
        <f>F37</f>
        <v>442000</v>
      </c>
      <c r="H37" s="20" t="s">
        <v>187</v>
      </c>
      <c r="I37" s="19" t="s">
        <v>11</v>
      </c>
      <c r="J37" s="19">
        <v>15600292</v>
      </c>
      <c r="K37" s="19">
        <v>91</v>
      </c>
      <c r="L37" s="21"/>
    </row>
    <row r="38" spans="1:12" ht="22.5" customHeight="1">
      <c r="A38" s="14">
        <v>31</v>
      </c>
      <c r="B38" s="19" t="s">
        <v>71</v>
      </c>
      <c r="C38" s="35" t="s">
        <v>72</v>
      </c>
      <c r="D38" s="27" t="s">
        <v>43</v>
      </c>
      <c r="E38" s="27" t="s">
        <v>69</v>
      </c>
      <c r="F38" s="32">
        <v>180000</v>
      </c>
      <c r="G38" s="32">
        <f>F38</f>
        <v>180000</v>
      </c>
      <c r="H38" s="20" t="s">
        <v>73</v>
      </c>
      <c r="I38" s="19" t="s">
        <v>11</v>
      </c>
      <c r="J38" s="19">
        <v>13000455</v>
      </c>
      <c r="K38" s="19">
        <v>16</v>
      </c>
      <c r="L38" s="21" t="s">
        <v>303</v>
      </c>
    </row>
    <row r="39" spans="1:12" ht="38.25">
      <c r="A39" s="18">
        <v>32</v>
      </c>
      <c r="B39" s="19" t="s">
        <v>245</v>
      </c>
      <c r="C39" s="35" t="s">
        <v>246</v>
      </c>
      <c r="D39" s="26">
        <v>42616</v>
      </c>
      <c r="E39" s="26" t="s">
        <v>212</v>
      </c>
      <c r="F39" s="32">
        <v>174000</v>
      </c>
      <c r="G39" s="32">
        <f>F39</f>
        <v>174000</v>
      </c>
      <c r="H39" s="20" t="s">
        <v>247</v>
      </c>
      <c r="I39" s="19" t="s">
        <v>11</v>
      </c>
      <c r="J39" s="19">
        <v>11012528</v>
      </c>
      <c r="K39" s="19">
        <v>120</v>
      </c>
      <c r="L39" s="21"/>
    </row>
    <row r="40" spans="1:12" ht="25.5">
      <c r="A40" s="14">
        <v>33</v>
      </c>
      <c r="B40" s="19" t="s">
        <v>248</v>
      </c>
      <c r="C40" s="35" t="s">
        <v>249</v>
      </c>
      <c r="D40" s="26">
        <v>42585</v>
      </c>
      <c r="E40" s="26" t="s">
        <v>212</v>
      </c>
      <c r="F40" s="32">
        <v>4500</v>
      </c>
      <c r="G40" s="32">
        <v>4500</v>
      </c>
      <c r="H40" s="20" t="s">
        <v>250</v>
      </c>
      <c r="I40" s="19" t="s">
        <v>11</v>
      </c>
      <c r="J40" s="22" t="s">
        <v>251</v>
      </c>
      <c r="K40" s="19">
        <v>121</v>
      </c>
      <c r="L40" s="21"/>
    </row>
    <row r="41" spans="1:12" ht="25.5">
      <c r="A41" s="18">
        <v>34</v>
      </c>
      <c r="B41" s="19" t="s">
        <v>269</v>
      </c>
      <c r="C41" s="35" t="s">
        <v>270</v>
      </c>
      <c r="D41" s="26" t="s">
        <v>202</v>
      </c>
      <c r="E41" s="26" t="s">
        <v>266</v>
      </c>
      <c r="F41" s="32">
        <v>34000</v>
      </c>
      <c r="G41" s="32">
        <v>34000</v>
      </c>
      <c r="H41" s="20" t="s">
        <v>271</v>
      </c>
      <c r="I41" s="19" t="s">
        <v>11</v>
      </c>
      <c r="J41" s="19">
        <v>15011323</v>
      </c>
      <c r="K41" s="19">
        <v>129</v>
      </c>
      <c r="L41" s="21"/>
    </row>
    <row r="42" spans="1:12" ht="25.5">
      <c r="A42" s="14">
        <v>35</v>
      </c>
      <c r="B42" s="19" t="s">
        <v>204</v>
      </c>
      <c r="C42" s="35" t="s">
        <v>205</v>
      </c>
      <c r="D42" s="26">
        <v>42585</v>
      </c>
      <c r="E42" s="26" t="s">
        <v>202</v>
      </c>
      <c r="F42" s="32">
        <v>278450</v>
      </c>
      <c r="G42" s="32">
        <f>F42*80/100</f>
        <v>222760</v>
      </c>
      <c r="H42" s="20" t="s">
        <v>206</v>
      </c>
      <c r="I42" s="19" t="s">
        <v>11</v>
      </c>
      <c r="J42" s="22" t="s">
        <v>209</v>
      </c>
      <c r="K42" s="19">
        <v>103</v>
      </c>
      <c r="L42" s="21"/>
    </row>
    <row r="43" spans="1:12" ht="25.5">
      <c r="A43" s="18">
        <v>36</v>
      </c>
      <c r="B43" s="19" t="s">
        <v>55</v>
      </c>
      <c r="C43" s="35" t="s">
        <v>56</v>
      </c>
      <c r="D43" s="27" t="s">
        <v>26</v>
      </c>
      <c r="E43" s="27" t="s">
        <v>57</v>
      </c>
      <c r="F43" s="32">
        <v>312750</v>
      </c>
      <c r="G43" s="32">
        <f>F43</f>
        <v>312750</v>
      </c>
      <c r="H43" s="20" t="s">
        <v>58</v>
      </c>
      <c r="I43" s="19" t="s">
        <v>11</v>
      </c>
      <c r="J43" s="19">
        <v>16001528</v>
      </c>
      <c r="K43" s="19">
        <v>10</v>
      </c>
      <c r="L43" s="21" t="s">
        <v>302</v>
      </c>
    </row>
    <row r="44" spans="1:12" ht="25.5">
      <c r="A44" s="14">
        <v>37</v>
      </c>
      <c r="B44" s="19" t="s">
        <v>112</v>
      </c>
      <c r="C44" s="35" t="s">
        <v>113</v>
      </c>
      <c r="D44" s="26">
        <v>42676</v>
      </c>
      <c r="E44" s="26">
        <v>42372</v>
      </c>
      <c r="F44" s="32">
        <v>46000</v>
      </c>
      <c r="G44" s="32">
        <f>F44*80/100</f>
        <v>36800</v>
      </c>
      <c r="H44" s="20" t="s">
        <v>114</v>
      </c>
      <c r="I44" s="19" t="s">
        <v>9</v>
      </c>
      <c r="J44" s="19">
        <v>10800008</v>
      </c>
      <c r="K44" s="19">
        <v>45</v>
      </c>
      <c r="L44" s="21"/>
    </row>
    <row r="45" spans="1:12" ht="38.25">
      <c r="A45" s="18">
        <v>38</v>
      </c>
      <c r="B45" s="19" t="s">
        <v>62</v>
      </c>
      <c r="C45" s="35" t="s">
        <v>63</v>
      </c>
      <c r="D45" s="27" t="s">
        <v>52</v>
      </c>
      <c r="E45" s="27" t="s">
        <v>64</v>
      </c>
      <c r="F45" s="32">
        <f>142800*2</f>
        <v>285600</v>
      </c>
      <c r="G45" s="32"/>
      <c r="H45" s="20" t="s">
        <v>65</v>
      </c>
      <c r="I45" s="19" t="s">
        <v>9</v>
      </c>
      <c r="J45" s="19">
        <v>16001483</v>
      </c>
      <c r="K45" s="19">
        <v>12</v>
      </c>
      <c r="L45" s="21"/>
    </row>
    <row r="46" spans="1:12" ht="51">
      <c r="A46" s="14">
        <v>39</v>
      </c>
      <c r="B46" s="19" t="s">
        <v>328</v>
      </c>
      <c r="C46" s="35" t="s">
        <v>329</v>
      </c>
      <c r="D46" s="26">
        <v>42431</v>
      </c>
      <c r="E46" s="27" t="s">
        <v>277</v>
      </c>
      <c r="F46" s="32">
        <f>5754333+160000+160000+46000+46000</f>
        <v>6166333</v>
      </c>
      <c r="G46" s="32">
        <f>F46*80/100</f>
        <v>4933066.4</v>
      </c>
      <c r="H46" s="20" t="s">
        <v>330</v>
      </c>
      <c r="I46" s="19" t="s">
        <v>9</v>
      </c>
      <c r="J46" s="19">
        <v>10029724</v>
      </c>
      <c r="K46" s="19">
        <v>136</v>
      </c>
      <c r="L46" s="21"/>
    </row>
    <row r="47" spans="1:12" ht="25.5">
      <c r="A47" s="18">
        <v>40</v>
      </c>
      <c r="B47" s="19" t="s">
        <v>77</v>
      </c>
      <c r="C47" s="35" t="s">
        <v>78</v>
      </c>
      <c r="D47" s="27" t="s">
        <v>79</v>
      </c>
      <c r="E47" s="27" t="s">
        <v>80</v>
      </c>
      <c r="F47" s="32">
        <f>82000*8</f>
        <v>656000</v>
      </c>
      <c r="G47" s="32">
        <f>F47</f>
        <v>656000</v>
      </c>
      <c r="H47" s="20" t="s">
        <v>81</v>
      </c>
      <c r="I47" s="19" t="s">
        <v>82</v>
      </c>
      <c r="J47" s="19">
        <v>15007991</v>
      </c>
      <c r="K47" s="19">
        <v>20</v>
      </c>
      <c r="L47" s="21" t="s">
        <v>304</v>
      </c>
    </row>
    <row r="48" spans="1:12" ht="25.5">
      <c r="A48" s="14">
        <v>41</v>
      </c>
      <c r="B48" s="19" t="s">
        <v>118</v>
      </c>
      <c r="C48" s="35" t="s">
        <v>119</v>
      </c>
      <c r="D48" s="26" t="s">
        <v>120</v>
      </c>
      <c r="E48" s="26">
        <v>42372</v>
      </c>
      <c r="F48" s="32">
        <v>939000</v>
      </c>
      <c r="G48" s="32">
        <f>F48</f>
        <v>939000</v>
      </c>
      <c r="H48" s="20" t="s">
        <v>121</v>
      </c>
      <c r="I48" s="19" t="s">
        <v>82</v>
      </c>
      <c r="J48" s="19">
        <v>13010042</v>
      </c>
      <c r="K48" s="19">
        <v>49</v>
      </c>
      <c r="L48" s="21"/>
    </row>
    <row r="49" spans="1:12" ht="21" customHeight="1">
      <c r="A49" s="18">
        <v>42</v>
      </c>
      <c r="B49" s="19" t="s">
        <v>131</v>
      </c>
      <c r="C49" s="35" t="s">
        <v>132</v>
      </c>
      <c r="D49" s="26" t="s">
        <v>95</v>
      </c>
      <c r="E49" s="26">
        <v>42554</v>
      </c>
      <c r="F49" s="32">
        <v>170000</v>
      </c>
      <c r="G49" s="32">
        <v>170000</v>
      </c>
      <c r="H49" s="20" t="s">
        <v>133</v>
      </c>
      <c r="I49" s="19" t="s">
        <v>16</v>
      </c>
      <c r="J49" s="19">
        <v>16002122</v>
      </c>
      <c r="K49" s="19">
        <v>54</v>
      </c>
      <c r="L49" s="21" t="s">
        <v>305</v>
      </c>
    </row>
    <row r="50" spans="1:12" ht="23.25" customHeight="1">
      <c r="A50" s="14">
        <v>43</v>
      </c>
      <c r="B50" s="19" t="s">
        <v>163</v>
      </c>
      <c r="C50" s="35" t="s">
        <v>164</v>
      </c>
      <c r="D50" s="26" t="s">
        <v>43</v>
      </c>
      <c r="E50" s="26">
        <v>42646</v>
      </c>
      <c r="F50" s="32">
        <f>24*95000</f>
        <v>2280000</v>
      </c>
      <c r="G50" s="32">
        <f>F50</f>
        <v>2280000</v>
      </c>
      <c r="H50" s="20" t="s">
        <v>165</v>
      </c>
      <c r="I50" s="19" t="s">
        <v>16</v>
      </c>
      <c r="J50" s="19">
        <v>16001669</v>
      </c>
      <c r="K50" s="19">
        <v>73</v>
      </c>
      <c r="L50" s="21" t="s">
        <v>306</v>
      </c>
    </row>
    <row r="51" spans="1:12" ht="25.5">
      <c r="A51" s="18">
        <v>44</v>
      </c>
      <c r="B51" s="19" t="s">
        <v>281</v>
      </c>
      <c r="C51" s="35" t="s">
        <v>282</v>
      </c>
      <c r="D51" s="26" t="s">
        <v>202</v>
      </c>
      <c r="E51" s="26" t="s">
        <v>266</v>
      </c>
      <c r="F51" s="32">
        <v>35000</v>
      </c>
      <c r="G51" s="32">
        <v>35000</v>
      </c>
      <c r="H51" s="20" t="s">
        <v>283</v>
      </c>
      <c r="I51" s="19" t="s">
        <v>173</v>
      </c>
      <c r="J51" s="19">
        <v>15007554</v>
      </c>
      <c r="K51" s="19">
        <v>133</v>
      </c>
      <c r="L51" s="21"/>
    </row>
    <row r="52" spans="1:12" ht="25.5">
      <c r="A52" s="14">
        <v>45</v>
      </c>
      <c r="B52" s="19" t="s">
        <v>170</v>
      </c>
      <c r="C52" s="35" t="s">
        <v>171</v>
      </c>
      <c r="D52" s="26">
        <v>42554</v>
      </c>
      <c r="E52" s="26">
        <v>42707</v>
      </c>
      <c r="F52" s="32">
        <v>668050</v>
      </c>
      <c r="G52" s="32">
        <f>F52</f>
        <v>668050</v>
      </c>
      <c r="H52" s="20" t="s">
        <v>172</v>
      </c>
      <c r="I52" s="19" t="s">
        <v>173</v>
      </c>
      <c r="J52" s="19">
        <v>15001738</v>
      </c>
      <c r="K52" s="19">
        <v>83</v>
      </c>
      <c r="L52" s="21" t="s">
        <v>307</v>
      </c>
    </row>
    <row r="53" spans="1:12" ht="25.5">
      <c r="A53" s="18">
        <v>46</v>
      </c>
      <c r="B53" s="19" t="s">
        <v>275</v>
      </c>
      <c r="C53" s="35" t="s">
        <v>276</v>
      </c>
      <c r="D53" s="26" t="s">
        <v>277</v>
      </c>
      <c r="E53" s="26" t="s">
        <v>278</v>
      </c>
      <c r="F53" s="32">
        <v>168396</v>
      </c>
      <c r="G53" s="32">
        <f>F53*95/100</f>
        <v>159976.2</v>
      </c>
      <c r="H53" s="20" t="s">
        <v>279</v>
      </c>
      <c r="I53" s="19" t="s">
        <v>199</v>
      </c>
      <c r="J53" s="22" t="s">
        <v>280</v>
      </c>
      <c r="K53" s="19">
        <v>131</v>
      </c>
      <c r="L53" s="21"/>
    </row>
    <row r="54" spans="1:12" ht="38.25">
      <c r="A54" s="14">
        <v>47</v>
      </c>
      <c r="B54" s="19" t="s">
        <v>8</v>
      </c>
      <c r="C54" s="35" t="s">
        <v>194</v>
      </c>
      <c r="D54" s="26" t="s">
        <v>147</v>
      </c>
      <c r="E54" s="26">
        <v>42616</v>
      </c>
      <c r="F54" s="32">
        <v>45000</v>
      </c>
      <c r="G54" s="32">
        <f>F54*95/100</f>
        <v>42750</v>
      </c>
      <c r="H54" s="20" t="s">
        <v>195</v>
      </c>
      <c r="I54" s="19" t="s">
        <v>199</v>
      </c>
      <c r="J54" s="19">
        <v>10900150</v>
      </c>
      <c r="K54" s="19">
        <v>98</v>
      </c>
      <c r="L54" s="21"/>
    </row>
    <row r="55" spans="1:12" ht="25.5">
      <c r="A55" s="18">
        <v>48</v>
      </c>
      <c r="B55" s="19" t="s">
        <v>236</v>
      </c>
      <c r="C55" s="35" t="s">
        <v>237</v>
      </c>
      <c r="D55" s="26">
        <v>42707</v>
      </c>
      <c r="E55" s="26" t="s">
        <v>213</v>
      </c>
      <c r="F55" s="32">
        <v>15000</v>
      </c>
      <c r="G55" s="32">
        <f>F55*80/100</f>
        <v>12000</v>
      </c>
      <c r="H55" s="20" t="s">
        <v>238</v>
      </c>
      <c r="I55" s="20" t="s">
        <v>215</v>
      </c>
      <c r="J55" s="19">
        <v>10027098</v>
      </c>
      <c r="K55" s="19">
        <v>114</v>
      </c>
      <c r="L55" s="21"/>
    </row>
    <row r="56" spans="1:12" ht="25.5">
      <c r="A56" s="14">
        <v>49</v>
      </c>
      <c r="B56" s="19" t="s">
        <v>210</v>
      </c>
      <c r="C56" s="35" t="s">
        <v>211</v>
      </c>
      <c r="D56" s="26" t="s">
        <v>212</v>
      </c>
      <c r="E56" s="26" t="s">
        <v>213</v>
      </c>
      <c r="F56" s="32">
        <v>58000</v>
      </c>
      <c r="G56" s="32">
        <v>58000</v>
      </c>
      <c r="H56" s="20" t="s">
        <v>214</v>
      </c>
      <c r="I56" s="20" t="s">
        <v>215</v>
      </c>
      <c r="J56" s="19">
        <v>11006964</v>
      </c>
      <c r="K56" s="19">
        <v>107</v>
      </c>
      <c r="L56" s="21"/>
    </row>
    <row r="57" spans="1:12" ht="45" customHeight="1">
      <c r="A57" s="18">
        <v>50</v>
      </c>
      <c r="B57" s="19" t="s">
        <v>216</v>
      </c>
      <c r="C57" s="35" t="s">
        <v>217</v>
      </c>
      <c r="D57" s="26" t="s">
        <v>95</v>
      </c>
      <c r="E57" s="26" t="s">
        <v>213</v>
      </c>
      <c r="F57" s="32">
        <v>162200</v>
      </c>
      <c r="G57" s="32">
        <f>F57*80/100</f>
        <v>129760</v>
      </c>
      <c r="H57" s="20" t="s">
        <v>363</v>
      </c>
      <c r="I57" s="19" t="s">
        <v>200</v>
      </c>
      <c r="J57" s="19">
        <v>10028949</v>
      </c>
      <c r="K57" s="19">
        <v>108</v>
      </c>
      <c r="L57" s="21"/>
    </row>
    <row r="58" spans="1:12" ht="27.75" customHeight="1">
      <c r="A58" s="14">
        <v>51</v>
      </c>
      <c r="B58" s="19" t="s">
        <v>177</v>
      </c>
      <c r="C58" s="35" t="s">
        <v>178</v>
      </c>
      <c r="D58" s="26" t="s">
        <v>64</v>
      </c>
      <c r="E58" s="26">
        <v>42677</v>
      </c>
      <c r="F58" s="32">
        <v>30000</v>
      </c>
      <c r="G58" s="32">
        <f>F58*80/100</f>
        <v>24000</v>
      </c>
      <c r="H58" s="20" t="s">
        <v>337</v>
      </c>
      <c r="I58" s="19" t="s">
        <v>200</v>
      </c>
      <c r="J58" s="19">
        <v>10021994</v>
      </c>
      <c r="K58" s="19">
        <v>86</v>
      </c>
      <c r="L58" s="21"/>
    </row>
    <row r="59" spans="1:12" ht="27.75" customHeight="1">
      <c r="A59" s="120"/>
      <c r="B59" s="19" t="s">
        <v>610</v>
      </c>
      <c r="C59" s="35" t="s">
        <v>611</v>
      </c>
      <c r="D59" s="26">
        <v>42463</v>
      </c>
      <c r="E59" s="26" t="s">
        <v>315</v>
      </c>
      <c r="F59" s="32">
        <v>7091953</v>
      </c>
      <c r="G59" s="32">
        <v>7091953</v>
      </c>
      <c r="H59" s="20" t="s">
        <v>612</v>
      </c>
      <c r="I59" s="19" t="s">
        <v>200</v>
      </c>
      <c r="J59" s="19">
        <v>14011880</v>
      </c>
      <c r="K59" s="19">
        <v>2</v>
      </c>
      <c r="L59" s="21" t="s">
        <v>613</v>
      </c>
    </row>
    <row r="60" spans="1:12" ht="26.25" customHeight="1">
      <c r="A60" s="18">
        <v>58</v>
      </c>
      <c r="B60" s="19" t="s">
        <v>196</v>
      </c>
      <c r="C60" s="35" t="s">
        <v>197</v>
      </c>
      <c r="D60" s="26">
        <v>42403</v>
      </c>
      <c r="E60" s="26">
        <v>42616</v>
      </c>
      <c r="F60" s="32">
        <v>30000</v>
      </c>
      <c r="G60" s="32">
        <f>F60*80/100</f>
        <v>24000</v>
      </c>
      <c r="H60" s="20" t="s">
        <v>198</v>
      </c>
      <c r="I60" s="19" t="s">
        <v>13</v>
      </c>
      <c r="J60" s="19">
        <v>10002713</v>
      </c>
      <c r="K60" s="19">
        <v>99</v>
      </c>
      <c r="L60" s="21" t="s">
        <v>310</v>
      </c>
    </row>
    <row r="61" spans="1:12" ht="25.5">
      <c r="A61" s="14">
        <v>59</v>
      </c>
      <c r="B61" s="19" t="s">
        <v>207</v>
      </c>
      <c r="C61" s="35" t="s">
        <v>208</v>
      </c>
      <c r="D61" s="26">
        <v>42432</v>
      </c>
      <c r="E61" s="26" t="s">
        <v>202</v>
      </c>
      <c r="F61" s="32">
        <v>171000</v>
      </c>
      <c r="G61" s="32">
        <v>171000</v>
      </c>
      <c r="H61" s="20" t="s">
        <v>336</v>
      </c>
      <c r="I61" s="19" t="s">
        <v>13</v>
      </c>
      <c r="J61" s="19">
        <v>10003214</v>
      </c>
      <c r="K61" s="19">
        <v>105</v>
      </c>
      <c r="L61" s="21" t="s">
        <v>310</v>
      </c>
    </row>
    <row r="62" spans="1:12" ht="31.5" customHeight="1">
      <c r="A62" s="18">
        <v>60</v>
      </c>
      <c r="B62" s="19" t="s">
        <v>87</v>
      </c>
      <c r="C62" s="35" t="s">
        <v>88</v>
      </c>
      <c r="D62" s="27" t="s">
        <v>80</v>
      </c>
      <c r="E62" s="26">
        <v>42372</v>
      </c>
      <c r="F62" s="32">
        <v>180000</v>
      </c>
      <c r="G62" s="32">
        <f>F62</f>
        <v>180000</v>
      </c>
      <c r="H62" s="20" t="s">
        <v>89</v>
      </c>
      <c r="I62" s="19" t="s">
        <v>90</v>
      </c>
      <c r="J62" s="19">
        <v>15014013</v>
      </c>
      <c r="K62" s="19">
        <v>29</v>
      </c>
      <c r="L62" s="21" t="s">
        <v>312</v>
      </c>
    </row>
    <row r="63" spans="1:12" ht="25.5">
      <c r="A63" s="14">
        <v>61</v>
      </c>
      <c r="B63" s="19" t="s">
        <v>252</v>
      </c>
      <c r="C63" s="35" t="s">
        <v>253</v>
      </c>
      <c r="D63" s="26">
        <v>42372</v>
      </c>
      <c r="E63" s="26">
        <v>42707</v>
      </c>
      <c r="F63" s="32">
        <v>134800</v>
      </c>
      <c r="G63" s="32">
        <f>F63</f>
        <v>134800</v>
      </c>
      <c r="H63" s="20" t="s">
        <v>254</v>
      </c>
      <c r="I63" s="19" t="s">
        <v>90</v>
      </c>
      <c r="J63" s="19">
        <v>16002240</v>
      </c>
      <c r="K63" s="19">
        <v>122</v>
      </c>
      <c r="L63" s="21"/>
    </row>
    <row r="64" spans="1:12" ht="12.75">
      <c r="A64" s="18">
        <v>62</v>
      </c>
      <c r="B64" s="19" t="s">
        <v>258</v>
      </c>
      <c r="C64" s="35" t="s">
        <v>259</v>
      </c>
      <c r="D64" s="26">
        <v>42432</v>
      </c>
      <c r="E64" s="26" t="s">
        <v>202</v>
      </c>
      <c r="F64" s="32">
        <v>35000</v>
      </c>
      <c r="G64" s="32">
        <v>35000</v>
      </c>
      <c r="H64" s="20" t="s">
        <v>260</v>
      </c>
      <c r="I64" s="19" t="s">
        <v>261</v>
      </c>
      <c r="J64" s="19">
        <v>12059398</v>
      </c>
      <c r="K64" s="19">
        <v>125</v>
      </c>
      <c r="L64" s="21"/>
    </row>
    <row r="65" spans="1:12" ht="25.5">
      <c r="A65" s="14">
        <v>63</v>
      </c>
      <c r="B65" s="19" t="s">
        <v>324</v>
      </c>
      <c r="C65" s="35" t="s">
        <v>325</v>
      </c>
      <c r="D65" s="26" t="s">
        <v>326</v>
      </c>
      <c r="E65" s="26" t="s">
        <v>315</v>
      </c>
      <c r="F65" s="32">
        <v>270000</v>
      </c>
      <c r="G65" s="32">
        <f>F65</f>
        <v>270000</v>
      </c>
      <c r="H65" s="20" t="s">
        <v>327</v>
      </c>
      <c r="I65" s="19" t="s">
        <v>261</v>
      </c>
      <c r="J65" s="19">
        <v>16901209</v>
      </c>
      <c r="K65" s="19">
        <v>140</v>
      </c>
      <c r="L65" s="21"/>
    </row>
    <row r="66" spans="1:12" ht="25.5">
      <c r="A66" s="18">
        <v>64</v>
      </c>
      <c r="B66" s="19" t="s">
        <v>166</v>
      </c>
      <c r="C66" s="35" t="s">
        <v>167</v>
      </c>
      <c r="D66" s="26">
        <v>42585</v>
      </c>
      <c r="E66" s="26">
        <v>42646</v>
      </c>
      <c r="F66" s="32">
        <v>15000</v>
      </c>
      <c r="G66" s="32">
        <v>15000</v>
      </c>
      <c r="H66" s="20" t="s">
        <v>168</v>
      </c>
      <c r="I66" s="19" t="s">
        <v>169</v>
      </c>
      <c r="J66" s="19">
        <v>13017115</v>
      </c>
      <c r="K66" s="19">
        <v>80</v>
      </c>
      <c r="L66" s="21"/>
    </row>
    <row r="67" spans="1:12" ht="57.75" customHeight="1">
      <c r="A67" s="14">
        <v>65</v>
      </c>
      <c r="B67" s="19" t="s">
        <v>338</v>
      </c>
      <c r="C67" s="35" t="s">
        <v>339</v>
      </c>
      <c r="D67" s="26" t="s">
        <v>266</v>
      </c>
      <c r="E67" s="26">
        <v>42373</v>
      </c>
      <c r="F67" s="32">
        <v>694828</v>
      </c>
      <c r="G67" s="32">
        <f>F67</f>
        <v>694828</v>
      </c>
      <c r="H67" s="20" t="s">
        <v>340</v>
      </c>
      <c r="I67" s="19" t="s">
        <v>111</v>
      </c>
      <c r="J67" s="19">
        <v>16003206</v>
      </c>
      <c r="K67" s="19">
        <v>1</v>
      </c>
      <c r="L67" s="21"/>
    </row>
    <row r="68" spans="1:12" ht="18" customHeight="1">
      <c r="A68" s="18">
        <v>66</v>
      </c>
      <c r="B68" s="19" t="s">
        <v>341</v>
      </c>
      <c r="C68" s="35" t="s">
        <v>342</v>
      </c>
      <c r="D68" s="26" t="s">
        <v>343</v>
      </c>
      <c r="E68" s="26">
        <v>42373</v>
      </c>
      <c r="F68" s="32">
        <v>272000</v>
      </c>
      <c r="G68" s="32">
        <v>272000</v>
      </c>
      <c r="H68" s="20" t="s">
        <v>344</v>
      </c>
      <c r="I68" s="19" t="s">
        <v>111</v>
      </c>
      <c r="J68" s="19">
        <v>14016850</v>
      </c>
      <c r="K68" s="19">
        <v>2</v>
      </c>
      <c r="L68" s="21"/>
    </row>
    <row r="69" spans="1:12" ht="12.75">
      <c r="A69" s="14">
        <v>67</v>
      </c>
      <c r="B69" s="19" t="s">
        <v>345</v>
      </c>
      <c r="C69" s="35" t="s">
        <v>346</v>
      </c>
      <c r="D69" s="26" t="s">
        <v>228</v>
      </c>
      <c r="E69" s="26">
        <v>42373</v>
      </c>
      <c r="F69" s="32">
        <v>35000</v>
      </c>
      <c r="G69" s="32">
        <f>F69*80/100</f>
        <v>28000</v>
      </c>
      <c r="H69" s="20" t="s">
        <v>347</v>
      </c>
      <c r="I69" s="19" t="s">
        <v>32</v>
      </c>
      <c r="J69" s="19">
        <v>16003013</v>
      </c>
      <c r="K69" s="19">
        <v>1</v>
      </c>
      <c r="L69" s="21"/>
    </row>
    <row r="70" spans="1:12" ht="45" customHeight="1">
      <c r="A70" s="18">
        <v>68</v>
      </c>
      <c r="B70" s="19" t="s">
        <v>348</v>
      </c>
      <c r="C70" s="35" t="s">
        <v>349</v>
      </c>
      <c r="D70" s="26" t="s">
        <v>69</v>
      </c>
      <c r="E70" s="26" t="s">
        <v>343</v>
      </c>
      <c r="F70" s="32">
        <v>551351</v>
      </c>
      <c r="G70" s="32">
        <f>F70*95/100</f>
        <v>523783.45</v>
      </c>
      <c r="H70" s="20" t="s">
        <v>350</v>
      </c>
      <c r="I70" s="19" t="s">
        <v>32</v>
      </c>
      <c r="J70" s="22" t="s">
        <v>356</v>
      </c>
      <c r="K70" s="19">
        <v>2</v>
      </c>
      <c r="L70" s="21"/>
    </row>
    <row r="71" spans="1:12" ht="25.5">
      <c r="A71" s="14">
        <v>69</v>
      </c>
      <c r="B71" s="19" t="s">
        <v>351</v>
      </c>
      <c r="C71" s="35" t="s">
        <v>352</v>
      </c>
      <c r="D71" s="26">
        <v>42554</v>
      </c>
      <c r="E71" s="26" t="s">
        <v>353</v>
      </c>
      <c r="F71" s="32">
        <f>4*55000</f>
        <v>220000</v>
      </c>
      <c r="G71" s="32">
        <f>F71</f>
        <v>220000</v>
      </c>
      <c r="H71" s="20" t="s">
        <v>354</v>
      </c>
      <c r="I71" s="19" t="s">
        <v>14</v>
      </c>
      <c r="J71" s="22" t="s">
        <v>355</v>
      </c>
      <c r="K71" s="19">
        <v>3</v>
      </c>
      <c r="L71" s="21"/>
    </row>
    <row r="72" spans="1:12" ht="12.75">
      <c r="A72" s="18">
        <v>70</v>
      </c>
      <c r="B72" s="19" t="s">
        <v>324</v>
      </c>
      <c r="C72" s="35" t="s">
        <v>325</v>
      </c>
      <c r="D72" s="26" t="s">
        <v>358</v>
      </c>
      <c r="E72" s="26" t="s">
        <v>315</v>
      </c>
      <c r="F72" s="32">
        <v>267000</v>
      </c>
      <c r="G72" s="32">
        <f>F72</f>
        <v>267000</v>
      </c>
      <c r="H72" s="20" t="s">
        <v>359</v>
      </c>
      <c r="I72" s="19" t="s">
        <v>261</v>
      </c>
      <c r="J72" s="19">
        <v>16901209</v>
      </c>
      <c r="K72" s="19">
        <v>140</v>
      </c>
      <c r="L72" s="21"/>
    </row>
    <row r="73" spans="1:14" s="1" customFormat="1" ht="15.75">
      <c r="A73" s="37"/>
      <c r="B73" s="38" t="s">
        <v>368</v>
      </c>
      <c r="C73" s="39"/>
      <c r="D73" s="40"/>
      <c r="E73" s="40"/>
      <c r="F73" s="41"/>
      <c r="G73" s="41">
        <f>SUM(G8:G72)</f>
        <v>28885871.049999997</v>
      </c>
      <c r="H73" s="42"/>
      <c r="I73" s="38"/>
      <c r="J73" s="38"/>
      <c r="K73" s="38"/>
      <c r="L73" s="43"/>
      <c r="N73" s="123"/>
    </row>
    <row r="74" spans="4:8" ht="5.25" customHeight="1">
      <c r="D74" s="29"/>
      <c r="E74" s="29"/>
      <c r="H74" s="5"/>
    </row>
    <row r="75" spans="4:11" ht="21.75" customHeight="1">
      <c r="D75" s="29"/>
      <c r="E75" s="29"/>
      <c r="F75" s="196" t="s">
        <v>369</v>
      </c>
      <c r="G75" s="196"/>
      <c r="H75" s="196"/>
      <c r="I75" s="196"/>
      <c r="J75" s="196"/>
      <c r="K75" s="196"/>
    </row>
    <row r="76" spans="1:11" ht="21" customHeight="1">
      <c r="A76" s="197" t="s">
        <v>370</v>
      </c>
      <c r="B76" s="197"/>
      <c r="C76" s="197"/>
      <c r="D76" s="60"/>
      <c r="E76" s="60"/>
      <c r="F76" s="192" t="s">
        <v>371</v>
      </c>
      <c r="G76" s="192"/>
      <c r="H76" s="192"/>
      <c r="I76" s="192"/>
      <c r="J76" s="192"/>
      <c r="K76" s="192"/>
    </row>
    <row r="77" spans="4:8" ht="12.75">
      <c r="D77" s="29"/>
      <c r="E77" s="29"/>
      <c r="H77" s="5"/>
    </row>
    <row r="78" spans="4:8" ht="12.75">
      <c r="D78" s="29"/>
      <c r="E78" s="29"/>
      <c r="H78" s="5"/>
    </row>
    <row r="79" spans="4:8" ht="12.75">
      <c r="D79" s="29"/>
      <c r="E79" s="29"/>
      <c r="H79" s="5"/>
    </row>
    <row r="80" ht="12.75">
      <c r="H80" s="5"/>
    </row>
    <row r="81" ht="12.75">
      <c r="H81" s="5"/>
    </row>
    <row r="82" ht="12.75">
      <c r="H82" s="5"/>
    </row>
    <row r="83" spans="6:11" ht="24" customHeight="1">
      <c r="F83" s="192" t="s">
        <v>17</v>
      </c>
      <c r="G83" s="192"/>
      <c r="H83" s="192"/>
      <c r="I83" s="192"/>
      <c r="J83" s="192"/>
      <c r="K83" s="192"/>
    </row>
    <row r="84" ht="12.75">
      <c r="H84" s="5"/>
    </row>
    <row r="85" ht="12.75">
      <c r="H85" s="5"/>
    </row>
    <row r="86" ht="12.75">
      <c r="H86" s="5"/>
    </row>
    <row r="87" ht="12.75">
      <c r="H87" s="5"/>
    </row>
    <row r="88" ht="12.75">
      <c r="H88" s="5"/>
    </row>
    <row r="89" ht="12.75">
      <c r="H89" s="5"/>
    </row>
    <row r="90" ht="12.75">
      <c r="H90" s="5"/>
    </row>
    <row r="91" ht="12.75">
      <c r="H91" s="5"/>
    </row>
    <row r="92" ht="12.75">
      <c r="H92" s="5"/>
    </row>
    <row r="93" ht="12.75">
      <c r="H93" s="5"/>
    </row>
    <row r="94" ht="12.75">
      <c r="H94" s="5"/>
    </row>
    <row r="95" ht="12.75">
      <c r="H95" s="5"/>
    </row>
    <row r="96" ht="12.75">
      <c r="H96" s="5"/>
    </row>
    <row r="97" ht="12.75">
      <c r="H97" s="5"/>
    </row>
    <row r="98" ht="12.75">
      <c r="H98" s="5"/>
    </row>
    <row r="99" ht="12.75">
      <c r="H99" s="5"/>
    </row>
    <row r="100" ht="12.75">
      <c r="H100" s="5"/>
    </row>
    <row r="101" ht="12.75">
      <c r="H101" s="5"/>
    </row>
    <row r="102" ht="12.75">
      <c r="H102" s="5"/>
    </row>
  </sheetData>
  <sheetProtection/>
  <mergeCells count="8">
    <mergeCell ref="F83:K83"/>
    <mergeCell ref="A1:D1"/>
    <mergeCell ref="A2:D2"/>
    <mergeCell ref="A4:L4"/>
    <mergeCell ref="A3:L3"/>
    <mergeCell ref="F75:K75"/>
    <mergeCell ref="F76:K76"/>
    <mergeCell ref="A76:C76"/>
  </mergeCells>
  <printOptions/>
  <pageMargins left="0.2" right="0.2" top="0.25" bottom="0.2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96"/>
  <sheetViews>
    <sheetView zoomScalePageLayoutView="0" workbookViewId="0" topLeftCell="A79">
      <selection activeCell="F87" sqref="F87:M87"/>
    </sheetView>
  </sheetViews>
  <sheetFormatPr defaultColWidth="9.140625" defaultRowHeight="12.75"/>
  <cols>
    <col min="1" max="1" width="4.28125" style="0" customWidth="1"/>
    <col min="2" max="2" width="9.140625" style="0" customWidth="1"/>
    <col min="3" max="3" width="19.7109375" style="87" customWidth="1"/>
    <col min="4" max="4" width="11.00390625" style="0" customWidth="1"/>
    <col min="5" max="5" width="10.28125" style="0" customWidth="1"/>
    <col min="6" max="6" width="14.7109375" style="0" customWidth="1"/>
    <col min="7" max="7" width="8.28125" style="0" customWidth="1"/>
    <col min="8" max="8" width="16.421875" style="0" customWidth="1"/>
    <col min="9" max="9" width="10.28125" style="0" customWidth="1"/>
    <col min="10" max="10" width="9.57421875" style="0" customWidth="1"/>
    <col min="11" max="11" width="9.421875" style="0" customWidth="1"/>
    <col min="12" max="12" width="6.28125" style="0" customWidth="1"/>
    <col min="13" max="13" width="10.28125" style="0" customWidth="1"/>
    <col min="14" max="14" width="17.421875" style="0" customWidth="1"/>
  </cols>
  <sheetData>
    <row r="1" spans="1:41" s="52" customFormat="1" ht="18.75" customHeight="1">
      <c r="A1" s="193" t="s">
        <v>364</v>
      </c>
      <c r="B1" s="193"/>
      <c r="C1" s="193"/>
      <c r="D1" s="193"/>
      <c r="E1" s="44"/>
      <c r="F1" s="44"/>
      <c r="G1" s="45"/>
      <c r="H1" s="45"/>
      <c r="I1" s="46"/>
      <c r="J1" s="47"/>
      <c r="K1" s="48"/>
      <c r="L1" s="46"/>
      <c r="M1" s="49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46"/>
      <c r="AC1" s="46"/>
      <c r="AD1" s="46"/>
      <c r="AE1" s="46"/>
      <c r="AF1" s="46"/>
      <c r="AG1" s="46"/>
      <c r="AH1" s="46"/>
      <c r="AI1" s="46"/>
      <c r="AJ1" s="51"/>
      <c r="AK1" s="46"/>
      <c r="AL1" s="46"/>
      <c r="AM1" s="46"/>
      <c r="AN1" s="46"/>
      <c r="AO1" s="46"/>
    </row>
    <row r="2" spans="1:41" s="52" customFormat="1" ht="18" customHeight="1">
      <c r="A2" s="194" t="s">
        <v>365</v>
      </c>
      <c r="B2" s="194"/>
      <c r="C2" s="194"/>
      <c r="D2" s="194"/>
      <c r="E2" s="44"/>
      <c r="F2" s="44"/>
      <c r="G2" s="45"/>
      <c r="H2" s="45"/>
      <c r="I2" s="46"/>
      <c r="J2" s="47"/>
      <c r="K2" s="48"/>
      <c r="L2" s="46"/>
      <c r="M2" s="49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46"/>
      <c r="AC2" s="46"/>
      <c r="AD2" s="46"/>
      <c r="AE2" s="46"/>
      <c r="AF2" s="46"/>
      <c r="AG2" s="46"/>
      <c r="AH2" s="46"/>
      <c r="AI2" s="46"/>
      <c r="AJ2" s="51"/>
      <c r="AK2" s="51"/>
      <c r="AL2" s="46"/>
      <c r="AM2" s="46"/>
      <c r="AN2" s="46"/>
      <c r="AO2" s="46"/>
    </row>
    <row r="3" spans="1:41" s="59" customFormat="1" ht="24" customHeight="1">
      <c r="A3" s="195" t="s">
        <v>367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56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5"/>
      <c r="AC3" s="55"/>
      <c r="AD3" s="55"/>
      <c r="AE3" s="55"/>
      <c r="AF3" s="55"/>
      <c r="AG3" s="55"/>
      <c r="AH3" s="55"/>
      <c r="AI3" s="58"/>
      <c r="AJ3" s="55"/>
      <c r="AK3" s="55"/>
      <c r="AL3" s="55"/>
      <c r="AM3" s="55"/>
      <c r="AN3" s="55"/>
      <c r="AO3" s="55"/>
    </row>
    <row r="4" spans="1:41" s="108" customFormat="1" ht="20.25" customHeight="1">
      <c r="A4" s="198" t="s">
        <v>606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6"/>
      <c r="AC4" s="106"/>
      <c r="AD4" s="106"/>
      <c r="AE4" s="106"/>
      <c r="AF4" s="106"/>
      <c r="AG4" s="106"/>
      <c r="AH4" s="106"/>
      <c r="AI4" s="107"/>
      <c r="AJ4" s="106"/>
      <c r="AK4" s="106"/>
      <c r="AL4" s="106"/>
      <c r="AM4" s="106"/>
      <c r="AN4" s="106"/>
      <c r="AO4" s="106"/>
    </row>
    <row r="5" spans="1:41" s="59" customFormat="1" ht="18" customHeight="1">
      <c r="A5" s="195" t="s">
        <v>366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56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5"/>
      <c r="AC5" s="55"/>
      <c r="AD5" s="55"/>
      <c r="AE5" s="55"/>
      <c r="AF5" s="55"/>
      <c r="AG5" s="55"/>
      <c r="AH5" s="55"/>
      <c r="AI5" s="58"/>
      <c r="AJ5" s="55"/>
      <c r="AK5" s="55"/>
      <c r="AL5" s="55"/>
      <c r="AM5" s="55"/>
      <c r="AN5" s="55"/>
      <c r="AO5" s="55"/>
    </row>
    <row r="6" spans="1:13" s="63" customFormat="1" ht="12.75">
      <c r="A6" s="61"/>
      <c r="B6" s="61"/>
      <c r="C6" s="62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4" ht="63.75" customHeight="1">
      <c r="A7" s="64" t="s">
        <v>1</v>
      </c>
      <c r="B7" s="64" t="s">
        <v>372</v>
      </c>
      <c r="C7" s="65" t="s">
        <v>19</v>
      </c>
      <c r="D7" s="64" t="s">
        <v>20</v>
      </c>
      <c r="E7" s="64" t="s">
        <v>3</v>
      </c>
      <c r="F7" s="64" t="s">
        <v>373</v>
      </c>
      <c r="G7" s="64" t="s">
        <v>374</v>
      </c>
      <c r="H7" s="64" t="s">
        <v>2</v>
      </c>
      <c r="I7" s="66" t="s">
        <v>375</v>
      </c>
      <c r="J7" s="66" t="s">
        <v>376</v>
      </c>
      <c r="K7" s="66" t="s">
        <v>377</v>
      </c>
      <c r="L7" s="66" t="s">
        <v>378</v>
      </c>
      <c r="M7" s="89" t="s">
        <v>379</v>
      </c>
      <c r="N7" s="66" t="s">
        <v>4</v>
      </c>
    </row>
    <row r="8" spans="1:14" s="71" customFormat="1" ht="42.75" customHeight="1">
      <c r="A8" s="67">
        <v>1</v>
      </c>
      <c r="B8" s="68" t="s">
        <v>380</v>
      </c>
      <c r="C8" s="69" t="s">
        <v>381</v>
      </c>
      <c r="D8" s="68" t="s">
        <v>382</v>
      </c>
      <c r="E8" s="68" t="s">
        <v>382</v>
      </c>
      <c r="F8" s="199" t="s">
        <v>383</v>
      </c>
      <c r="G8" s="68" t="s">
        <v>384</v>
      </c>
      <c r="H8" s="68" t="s">
        <v>385</v>
      </c>
      <c r="I8" s="70">
        <v>220000</v>
      </c>
      <c r="J8" s="70" t="s">
        <v>386</v>
      </c>
      <c r="K8" s="70">
        <v>220000</v>
      </c>
      <c r="L8" s="70">
        <v>1</v>
      </c>
      <c r="M8" s="90">
        <v>220000</v>
      </c>
      <c r="N8" s="93" t="s">
        <v>387</v>
      </c>
    </row>
    <row r="9" spans="1:14" s="71" customFormat="1" ht="39" customHeight="1">
      <c r="A9" s="72">
        <v>2</v>
      </c>
      <c r="B9" s="73" t="s">
        <v>388</v>
      </c>
      <c r="C9" s="74" t="s">
        <v>389</v>
      </c>
      <c r="D9" s="73" t="s">
        <v>390</v>
      </c>
      <c r="E9" s="73" t="s">
        <v>391</v>
      </c>
      <c r="F9" s="200"/>
      <c r="G9" s="73" t="s">
        <v>392</v>
      </c>
      <c r="H9" s="73" t="s">
        <v>393</v>
      </c>
      <c r="I9" s="75">
        <v>220000</v>
      </c>
      <c r="J9" s="75" t="s">
        <v>386</v>
      </c>
      <c r="K9" s="75">
        <v>220000</v>
      </c>
      <c r="L9" s="75">
        <v>1</v>
      </c>
      <c r="M9" s="91">
        <v>220000</v>
      </c>
      <c r="N9" s="93" t="s">
        <v>387</v>
      </c>
    </row>
    <row r="10" spans="1:14" s="71" customFormat="1" ht="27" customHeight="1">
      <c r="A10" s="67">
        <v>3</v>
      </c>
      <c r="B10" s="73" t="s">
        <v>394</v>
      </c>
      <c r="C10" s="74" t="s">
        <v>395</v>
      </c>
      <c r="D10" s="73" t="s">
        <v>396</v>
      </c>
      <c r="E10" s="73" t="s">
        <v>396</v>
      </c>
      <c r="F10" s="73" t="s">
        <v>397</v>
      </c>
      <c r="G10" s="73" t="s">
        <v>398</v>
      </c>
      <c r="H10" s="73" t="s">
        <v>399</v>
      </c>
      <c r="I10" s="75">
        <v>50000</v>
      </c>
      <c r="J10" s="75" t="s">
        <v>386</v>
      </c>
      <c r="K10" s="75">
        <v>50000</v>
      </c>
      <c r="L10" s="75">
        <v>2</v>
      </c>
      <c r="M10" s="91">
        <v>100000</v>
      </c>
      <c r="N10" s="93" t="s">
        <v>387</v>
      </c>
    </row>
    <row r="11" spans="1:14" s="71" customFormat="1" ht="27" customHeight="1">
      <c r="A11" s="72">
        <v>4</v>
      </c>
      <c r="B11" s="73" t="s">
        <v>400</v>
      </c>
      <c r="C11" s="74" t="s">
        <v>401</v>
      </c>
      <c r="D11" s="73" t="s">
        <v>402</v>
      </c>
      <c r="E11" s="73" t="s">
        <v>391</v>
      </c>
      <c r="F11" s="73" t="s">
        <v>397</v>
      </c>
      <c r="G11" s="73" t="s">
        <v>90</v>
      </c>
      <c r="H11" s="73" t="s">
        <v>403</v>
      </c>
      <c r="I11" s="75">
        <v>50000</v>
      </c>
      <c r="J11" s="75" t="s">
        <v>386</v>
      </c>
      <c r="K11" s="75">
        <f>I11</f>
        <v>50000</v>
      </c>
      <c r="L11" s="75">
        <v>1</v>
      </c>
      <c r="M11" s="91">
        <v>50000</v>
      </c>
      <c r="N11" s="93" t="s">
        <v>387</v>
      </c>
    </row>
    <row r="12" spans="1:14" s="71" customFormat="1" ht="27" customHeight="1">
      <c r="A12" s="67">
        <v>5</v>
      </c>
      <c r="B12" s="73" t="s">
        <v>404</v>
      </c>
      <c r="C12" s="74" t="s">
        <v>405</v>
      </c>
      <c r="D12" s="73" t="s">
        <v>402</v>
      </c>
      <c r="E12" s="73" t="s">
        <v>406</v>
      </c>
      <c r="F12" s="73" t="s">
        <v>397</v>
      </c>
      <c r="G12" s="73" t="s">
        <v>407</v>
      </c>
      <c r="H12" s="73" t="s">
        <v>408</v>
      </c>
      <c r="I12" s="75">
        <v>50000</v>
      </c>
      <c r="J12" s="75" t="s">
        <v>386</v>
      </c>
      <c r="K12" s="75">
        <v>50000</v>
      </c>
      <c r="L12" s="75">
        <v>1</v>
      </c>
      <c r="M12" s="91">
        <v>50000</v>
      </c>
      <c r="N12" s="93" t="s">
        <v>387</v>
      </c>
    </row>
    <row r="13" spans="1:14" s="71" customFormat="1" ht="27" customHeight="1">
      <c r="A13" s="72">
        <v>6</v>
      </c>
      <c r="B13" s="73" t="s">
        <v>409</v>
      </c>
      <c r="C13" s="74" t="s">
        <v>410</v>
      </c>
      <c r="D13" s="73" t="s">
        <v>411</v>
      </c>
      <c r="E13" s="73" t="s">
        <v>412</v>
      </c>
      <c r="F13" s="73" t="s">
        <v>397</v>
      </c>
      <c r="G13" s="73" t="s">
        <v>398</v>
      </c>
      <c r="H13" s="73" t="s">
        <v>413</v>
      </c>
      <c r="I13" s="75">
        <v>50000</v>
      </c>
      <c r="J13" s="75" t="s">
        <v>386</v>
      </c>
      <c r="K13" s="75">
        <v>50000</v>
      </c>
      <c r="L13" s="75">
        <v>1</v>
      </c>
      <c r="M13" s="91">
        <v>50000</v>
      </c>
      <c r="N13" s="93" t="s">
        <v>387</v>
      </c>
    </row>
    <row r="14" spans="1:14" s="71" customFormat="1" ht="27" customHeight="1">
      <c r="A14" s="67">
        <v>7</v>
      </c>
      <c r="B14" s="73" t="s">
        <v>414</v>
      </c>
      <c r="C14" s="74" t="s">
        <v>415</v>
      </c>
      <c r="D14" s="73" t="s">
        <v>402</v>
      </c>
      <c r="E14" s="73" t="s">
        <v>416</v>
      </c>
      <c r="F14" s="73" t="s">
        <v>397</v>
      </c>
      <c r="G14" s="73" t="s">
        <v>7</v>
      </c>
      <c r="H14" s="73" t="s">
        <v>417</v>
      </c>
      <c r="I14" s="75">
        <v>50000</v>
      </c>
      <c r="J14" s="75" t="s">
        <v>386</v>
      </c>
      <c r="K14" s="75">
        <v>50000</v>
      </c>
      <c r="L14" s="75">
        <v>1</v>
      </c>
      <c r="M14" s="91">
        <f>K14*80/100</f>
        <v>40000</v>
      </c>
      <c r="N14" s="93" t="s">
        <v>387</v>
      </c>
    </row>
    <row r="15" spans="1:14" s="71" customFormat="1" ht="27" customHeight="1">
      <c r="A15" s="72">
        <v>8</v>
      </c>
      <c r="B15" s="73" t="s">
        <v>418</v>
      </c>
      <c r="C15" s="74" t="s">
        <v>419</v>
      </c>
      <c r="D15" s="73" t="s">
        <v>390</v>
      </c>
      <c r="E15" s="73" t="s">
        <v>420</v>
      </c>
      <c r="F15" s="73" t="s">
        <v>397</v>
      </c>
      <c r="G15" s="73" t="s">
        <v>32</v>
      </c>
      <c r="H15" s="73" t="s">
        <v>421</v>
      </c>
      <c r="I15" s="75">
        <v>50000</v>
      </c>
      <c r="J15" s="75" t="s">
        <v>386</v>
      </c>
      <c r="K15" s="75">
        <v>50000</v>
      </c>
      <c r="L15" s="75">
        <v>1</v>
      </c>
      <c r="M15" s="91">
        <f>K15*80/100</f>
        <v>40000</v>
      </c>
      <c r="N15" s="93" t="s">
        <v>387</v>
      </c>
    </row>
    <row r="16" spans="1:14" s="71" customFormat="1" ht="27" customHeight="1">
      <c r="A16" s="67">
        <v>9</v>
      </c>
      <c r="B16" s="73" t="s">
        <v>422</v>
      </c>
      <c r="C16" s="74" t="s">
        <v>423</v>
      </c>
      <c r="D16" s="73" t="s">
        <v>424</v>
      </c>
      <c r="E16" s="73" t="s">
        <v>416</v>
      </c>
      <c r="F16" s="73" t="s">
        <v>397</v>
      </c>
      <c r="G16" s="73" t="s">
        <v>32</v>
      </c>
      <c r="H16" s="73" t="s">
        <v>425</v>
      </c>
      <c r="I16" s="75">
        <v>50000</v>
      </c>
      <c r="J16" s="75" t="s">
        <v>386</v>
      </c>
      <c r="K16" s="75">
        <v>50000</v>
      </c>
      <c r="L16" s="75">
        <v>1</v>
      </c>
      <c r="M16" s="91">
        <v>50000</v>
      </c>
      <c r="N16" s="93" t="s">
        <v>387</v>
      </c>
    </row>
    <row r="17" spans="1:14" s="71" customFormat="1" ht="27" customHeight="1">
      <c r="A17" s="72">
        <v>10</v>
      </c>
      <c r="B17" s="73" t="s">
        <v>426</v>
      </c>
      <c r="C17" s="74" t="s">
        <v>427</v>
      </c>
      <c r="D17" s="73" t="s">
        <v>402</v>
      </c>
      <c r="E17" s="73" t="s">
        <v>412</v>
      </c>
      <c r="F17" s="73" t="s">
        <v>397</v>
      </c>
      <c r="G17" s="73" t="s">
        <v>398</v>
      </c>
      <c r="H17" s="73" t="s">
        <v>428</v>
      </c>
      <c r="I17" s="75">
        <v>50000</v>
      </c>
      <c r="J17" s="75" t="s">
        <v>386</v>
      </c>
      <c r="K17" s="75">
        <f>I17</f>
        <v>50000</v>
      </c>
      <c r="L17" s="75">
        <v>1</v>
      </c>
      <c r="M17" s="91">
        <f>K17*80/100</f>
        <v>40000</v>
      </c>
      <c r="N17" s="93" t="s">
        <v>387</v>
      </c>
    </row>
    <row r="18" spans="1:14" s="71" customFormat="1" ht="27" customHeight="1">
      <c r="A18" s="67">
        <v>11</v>
      </c>
      <c r="B18" s="73" t="s">
        <v>429</v>
      </c>
      <c r="C18" s="74" t="s">
        <v>430</v>
      </c>
      <c r="D18" s="73" t="s">
        <v>424</v>
      </c>
      <c r="E18" s="73" t="s">
        <v>412</v>
      </c>
      <c r="F18" s="73" t="s">
        <v>397</v>
      </c>
      <c r="G18" s="73" t="s">
        <v>398</v>
      </c>
      <c r="H18" s="73" t="s">
        <v>431</v>
      </c>
      <c r="I18" s="75">
        <v>50000</v>
      </c>
      <c r="J18" s="75" t="s">
        <v>386</v>
      </c>
      <c r="K18" s="75">
        <v>50000</v>
      </c>
      <c r="L18" s="75">
        <v>1</v>
      </c>
      <c r="M18" s="91">
        <f>K18*80/100</f>
        <v>40000</v>
      </c>
      <c r="N18" s="93" t="s">
        <v>387</v>
      </c>
    </row>
    <row r="19" spans="1:14" s="71" customFormat="1" ht="27" customHeight="1">
      <c r="A19" s="72">
        <v>12</v>
      </c>
      <c r="B19" s="73" t="s">
        <v>432</v>
      </c>
      <c r="C19" s="74" t="s">
        <v>433</v>
      </c>
      <c r="D19" s="73" t="s">
        <v>424</v>
      </c>
      <c r="E19" s="73" t="s">
        <v>434</v>
      </c>
      <c r="F19" s="73" t="s">
        <v>397</v>
      </c>
      <c r="G19" s="73" t="s">
        <v>407</v>
      </c>
      <c r="H19" s="73" t="s">
        <v>435</v>
      </c>
      <c r="I19" s="75">
        <v>50000</v>
      </c>
      <c r="J19" s="75" t="s">
        <v>386</v>
      </c>
      <c r="K19" s="75">
        <f>I19</f>
        <v>50000</v>
      </c>
      <c r="L19" s="75">
        <v>1</v>
      </c>
      <c r="M19" s="91">
        <v>50000</v>
      </c>
      <c r="N19" s="93" t="s">
        <v>387</v>
      </c>
    </row>
    <row r="20" spans="1:14" s="71" customFormat="1" ht="27" customHeight="1">
      <c r="A20" s="67">
        <v>13</v>
      </c>
      <c r="B20" s="73" t="s">
        <v>436</v>
      </c>
      <c r="C20" s="74" t="s">
        <v>437</v>
      </c>
      <c r="D20" s="73" t="s">
        <v>402</v>
      </c>
      <c r="E20" s="73" t="s">
        <v>412</v>
      </c>
      <c r="F20" s="73" t="s">
        <v>397</v>
      </c>
      <c r="G20" s="73" t="s">
        <v>398</v>
      </c>
      <c r="H20" s="73" t="s">
        <v>438</v>
      </c>
      <c r="I20" s="75">
        <v>50000</v>
      </c>
      <c r="J20" s="75" t="s">
        <v>386</v>
      </c>
      <c r="K20" s="75">
        <v>50000</v>
      </c>
      <c r="L20" s="75">
        <v>1</v>
      </c>
      <c r="M20" s="91">
        <v>50000</v>
      </c>
      <c r="N20" s="93" t="s">
        <v>387</v>
      </c>
    </row>
    <row r="21" spans="1:14" s="71" customFormat="1" ht="27" customHeight="1">
      <c r="A21" s="72">
        <v>14</v>
      </c>
      <c r="B21" s="73" t="s">
        <v>439</v>
      </c>
      <c r="C21" s="74" t="s">
        <v>440</v>
      </c>
      <c r="D21" s="73" t="s">
        <v>411</v>
      </c>
      <c r="E21" s="73" t="s">
        <v>411</v>
      </c>
      <c r="F21" s="73" t="s">
        <v>397</v>
      </c>
      <c r="G21" s="73" t="s">
        <v>90</v>
      </c>
      <c r="H21" s="73" t="s">
        <v>441</v>
      </c>
      <c r="I21" s="75">
        <v>50000</v>
      </c>
      <c r="J21" s="75" t="s">
        <v>386</v>
      </c>
      <c r="K21" s="75">
        <f>I21</f>
        <v>50000</v>
      </c>
      <c r="L21" s="75">
        <v>1</v>
      </c>
      <c r="M21" s="91">
        <f>K21*80/100</f>
        <v>40000</v>
      </c>
      <c r="N21" s="93" t="s">
        <v>387</v>
      </c>
    </row>
    <row r="22" spans="1:14" s="71" customFormat="1" ht="27" customHeight="1">
      <c r="A22" s="67">
        <v>15</v>
      </c>
      <c r="B22" s="73" t="s">
        <v>442</v>
      </c>
      <c r="C22" s="74" t="s">
        <v>443</v>
      </c>
      <c r="D22" s="73" t="s">
        <v>444</v>
      </c>
      <c r="E22" s="73" t="s">
        <v>444</v>
      </c>
      <c r="F22" s="73" t="s">
        <v>397</v>
      </c>
      <c r="G22" s="73" t="s">
        <v>398</v>
      </c>
      <c r="H22" s="73" t="s">
        <v>445</v>
      </c>
      <c r="I22" s="75">
        <v>50000</v>
      </c>
      <c r="J22" s="75" t="s">
        <v>386</v>
      </c>
      <c r="K22" s="75">
        <v>50000</v>
      </c>
      <c r="L22" s="75">
        <v>1</v>
      </c>
      <c r="M22" s="91">
        <v>50000</v>
      </c>
      <c r="N22" s="93" t="s">
        <v>387</v>
      </c>
    </row>
    <row r="23" spans="1:14" s="119" customFormat="1" ht="27" customHeight="1">
      <c r="A23" s="117">
        <v>16</v>
      </c>
      <c r="B23" s="76" t="s">
        <v>446</v>
      </c>
      <c r="C23" s="77" t="s">
        <v>447</v>
      </c>
      <c r="D23" s="76" t="s">
        <v>448</v>
      </c>
      <c r="E23" s="76" t="s">
        <v>406</v>
      </c>
      <c r="F23" s="76" t="s">
        <v>449</v>
      </c>
      <c r="G23" s="76" t="s">
        <v>32</v>
      </c>
      <c r="H23" s="76" t="s">
        <v>450</v>
      </c>
      <c r="I23" s="78">
        <v>29000</v>
      </c>
      <c r="J23" s="75" t="s">
        <v>386</v>
      </c>
      <c r="K23" s="75">
        <v>29000</v>
      </c>
      <c r="L23" s="78">
        <v>1</v>
      </c>
      <c r="M23" s="92">
        <f>K23*95/100</f>
        <v>27550</v>
      </c>
      <c r="N23" s="118" t="s">
        <v>387</v>
      </c>
    </row>
    <row r="24" spans="1:14" s="79" customFormat="1" ht="27" customHeight="1">
      <c r="A24" s="67">
        <v>17</v>
      </c>
      <c r="B24" s="76" t="s">
        <v>451</v>
      </c>
      <c r="C24" s="77" t="s">
        <v>452</v>
      </c>
      <c r="D24" s="76" t="s">
        <v>453</v>
      </c>
      <c r="E24" s="76" t="s">
        <v>454</v>
      </c>
      <c r="F24" s="76" t="s">
        <v>455</v>
      </c>
      <c r="G24" s="76" t="s">
        <v>456</v>
      </c>
      <c r="H24" s="76" t="s">
        <v>457</v>
      </c>
      <c r="I24" s="78">
        <v>38200</v>
      </c>
      <c r="J24" s="78">
        <v>18000</v>
      </c>
      <c r="K24" s="78">
        <f aca="true" t="shared" si="0" ref="K24:K83">I24-J24</f>
        <v>20200</v>
      </c>
      <c r="L24" s="78">
        <v>8</v>
      </c>
      <c r="M24" s="92">
        <f>K24*L24</f>
        <v>161600</v>
      </c>
      <c r="N24" s="201" t="s">
        <v>458</v>
      </c>
    </row>
    <row r="25" spans="1:14" s="71" customFormat="1" ht="27" customHeight="1">
      <c r="A25" s="72">
        <v>18</v>
      </c>
      <c r="B25" s="73" t="s">
        <v>459</v>
      </c>
      <c r="C25" s="74" t="s">
        <v>460</v>
      </c>
      <c r="D25" s="73" t="s">
        <v>411</v>
      </c>
      <c r="E25" s="73" t="s">
        <v>461</v>
      </c>
      <c r="F25" s="73" t="s">
        <v>462</v>
      </c>
      <c r="G25" s="73" t="s">
        <v>463</v>
      </c>
      <c r="H25" s="73" t="s">
        <v>464</v>
      </c>
      <c r="I25" s="75">
        <v>65000</v>
      </c>
      <c r="J25" s="75">
        <v>40000</v>
      </c>
      <c r="K25" s="75">
        <f t="shared" si="0"/>
        <v>25000</v>
      </c>
      <c r="L25" s="75">
        <v>8</v>
      </c>
      <c r="M25" s="91">
        <f>K25*L25</f>
        <v>200000</v>
      </c>
      <c r="N25" s="201"/>
    </row>
    <row r="26" spans="1:14" s="79" customFormat="1" ht="27" customHeight="1">
      <c r="A26" s="67">
        <v>19</v>
      </c>
      <c r="B26" s="76" t="s">
        <v>465</v>
      </c>
      <c r="C26" s="77" t="s">
        <v>466</v>
      </c>
      <c r="D26" s="76" t="s">
        <v>402</v>
      </c>
      <c r="E26" s="76" t="s">
        <v>467</v>
      </c>
      <c r="F26" s="76" t="s">
        <v>455</v>
      </c>
      <c r="G26" s="76" t="s">
        <v>456</v>
      </c>
      <c r="H26" s="76" t="s">
        <v>468</v>
      </c>
      <c r="I26" s="78">
        <v>38200</v>
      </c>
      <c r="J26" s="78">
        <v>18000</v>
      </c>
      <c r="K26" s="78">
        <f t="shared" si="0"/>
        <v>20200</v>
      </c>
      <c r="L26" s="78">
        <v>8</v>
      </c>
      <c r="M26" s="92">
        <f>161600*80/100</f>
        <v>129280</v>
      </c>
      <c r="N26" s="201"/>
    </row>
    <row r="27" spans="1:14" s="79" customFormat="1" ht="27" customHeight="1">
      <c r="A27" s="72">
        <v>20</v>
      </c>
      <c r="B27" s="76" t="s">
        <v>469</v>
      </c>
      <c r="C27" s="77" t="s">
        <v>470</v>
      </c>
      <c r="D27" s="76" t="s">
        <v>411</v>
      </c>
      <c r="E27" s="76" t="s">
        <v>471</v>
      </c>
      <c r="F27" s="202" t="s">
        <v>472</v>
      </c>
      <c r="G27" s="76" t="s">
        <v>90</v>
      </c>
      <c r="H27" s="76" t="s">
        <v>473</v>
      </c>
      <c r="I27" s="78">
        <v>90000</v>
      </c>
      <c r="J27" s="78">
        <v>60000</v>
      </c>
      <c r="K27" s="78">
        <f t="shared" si="0"/>
        <v>30000</v>
      </c>
      <c r="L27" s="78">
        <v>5</v>
      </c>
      <c r="M27" s="92">
        <f>150000*80/100</f>
        <v>120000</v>
      </c>
      <c r="N27" s="201"/>
    </row>
    <row r="28" spans="1:14" s="79" customFormat="1" ht="27" customHeight="1">
      <c r="A28" s="67">
        <v>21</v>
      </c>
      <c r="B28" s="76" t="s">
        <v>474</v>
      </c>
      <c r="C28" s="77" t="s">
        <v>475</v>
      </c>
      <c r="D28" s="76" t="s">
        <v>476</v>
      </c>
      <c r="E28" s="76" t="s">
        <v>420</v>
      </c>
      <c r="F28" s="200"/>
      <c r="G28" s="76" t="s">
        <v>7</v>
      </c>
      <c r="H28" s="76" t="s">
        <v>477</v>
      </c>
      <c r="I28" s="78">
        <v>90000</v>
      </c>
      <c r="J28" s="78">
        <v>60000</v>
      </c>
      <c r="K28" s="78">
        <f t="shared" si="0"/>
        <v>30000</v>
      </c>
      <c r="L28" s="78">
        <v>1</v>
      </c>
      <c r="M28" s="91">
        <f>K28*L28</f>
        <v>30000</v>
      </c>
      <c r="N28" s="201"/>
    </row>
    <row r="29" spans="1:14" s="79" customFormat="1" ht="27" customHeight="1">
      <c r="A29" s="72">
        <v>22</v>
      </c>
      <c r="B29" s="76" t="s">
        <v>478</v>
      </c>
      <c r="C29" s="77" t="s">
        <v>479</v>
      </c>
      <c r="D29" s="76" t="s">
        <v>471</v>
      </c>
      <c r="E29" s="76" t="s">
        <v>454</v>
      </c>
      <c r="F29" s="202" t="s">
        <v>480</v>
      </c>
      <c r="G29" s="76" t="s">
        <v>456</v>
      </c>
      <c r="H29" s="76" t="s">
        <v>481</v>
      </c>
      <c r="I29" s="78">
        <v>35200</v>
      </c>
      <c r="J29" s="78">
        <v>20000</v>
      </c>
      <c r="K29" s="78">
        <f t="shared" si="0"/>
        <v>15200</v>
      </c>
      <c r="L29" s="78">
        <v>6</v>
      </c>
      <c r="M29" s="92">
        <f>91200*80/100</f>
        <v>72960</v>
      </c>
      <c r="N29" s="201"/>
    </row>
    <row r="30" spans="1:14" s="79" customFormat="1" ht="27" customHeight="1">
      <c r="A30" s="67">
        <v>23</v>
      </c>
      <c r="B30" s="76" t="s">
        <v>451</v>
      </c>
      <c r="C30" s="77" t="s">
        <v>452</v>
      </c>
      <c r="D30" s="76" t="s">
        <v>453</v>
      </c>
      <c r="E30" s="76" t="s">
        <v>454</v>
      </c>
      <c r="F30" s="200"/>
      <c r="G30" s="76" t="s">
        <v>456</v>
      </c>
      <c r="H30" s="76" t="s">
        <v>457</v>
      </c>
      <c r="I30" s="78">
        <v>35200</v>
      </c>
      <c r="J30" s="78">
        <v>20000</v>
      </c>
      <c r="K30" s="78">
        <f t="shared" si="0"/>
        <v>15200</v>
      </c>
      <c r="L30" s="78">
        <v>8</v>
      </c>
      <c r="M30" s="92">
        <f>K30*L30</f>
        <v>121600</v>
      </c>
      <c r="N30" s="201"/>
    </row>
    <row r="31" spans="1:14" s="71" customFormat="1" ht="27" customHeight="1">
      <c r="A31" s="72">
        <v>24</v>
      </c>
      <c r="B31" s="73" t="s">
        <v>482</v>
      </c>
      <c r="C31" s="74" t="s">
        <v>483</v>
      </c>
      <c r="D31" s="73" t="s">
        <v>484</v>
      </c>
      <c r="E31" s="73" t="s">
        <v>476</v>
      </c>
      <c r="F31" s="203" t="s">
        <v>485</v>
      </c>
      <c r="G31" s="73" t="s">
        <v>6</v>
      </c>
      <c r="H31" s="73" t="s">
        <v>486</v>
      </c>
      <c r="I31" s="75">
        <v>34000</v>
      </c>
      <c r="J31" s="75">
        <v>26000</v>
      </c>
      <c r="K31" s="78">
        <f t="shared" si="0"/>
        <v>8000</v>
      </c>
      <c r="L31" s="75">
        <v>1</v>
      </c>
      <c r="M31" s="91">
        <f>K31*L31</f>
        <v>8000</v>
      </c>
      <c r="N31" s="201"/>
    </row>
    <row r="32" spans="1:14" s="71" customFormat="1" ht="27" customHeight="1">
      <c r="A32" s="67">
        <v>25</v>
      </c>
      <c r="B32" s="73" t="s">
        <v>487</v>
      </c>
      <c r="C32" s="74" t="s">
        <v>488</v>
      </c>
      <c r="D32" s="73" t="s">
        <v>471</v>
      </c>
      <c r="E32" s="73" t="s">
        <v>454</v>
      </c>
      <c r="F32" s="204"/>
      <c r="G32" s="73" t="s">
        <v>7</v>
      </c>
      <c r="H32" s="73" t="s">
        <v>489</v>
      </c>
      <c r="I32" s="75">
        <v>34000</v>
      </c>
      <c r="J32" s="75">
        <v>26000</v>
      </c>
      <c r="K32" s="78">
        <f t="shared" si="0"/>
        <v>8000</v>
      </c>
      <c r="L32" s="75">
        <v>1</v>
      </c>
      <c r="M32" s="92">
        <f>K32*L32</f>
        <v>8000</v>
      </c>
      <c r="N32" s="201"/>
    </row>
    <row r="33" spans="1:14" s="71" customFormat="1" ht="27" customHeight="1">
      <c r="A33" s="72">
        <v>26</v>
      </c>
      <c r="B33" s="73" t="s">
        <v>490</v>
      </c>
      <c r="C33" s="74" t="s">
        <v>491</v>
      </c>
      <c r="D33" s="73" t="s">
        <v>402</v>
      </c>
      <c r="E33" s="73" t="s">
        <v>420</v>
      </c>
      <c r="F33" s="204"/>
      <c r="G33" s="73" t="s">
        <v>6</v>
      </c>
      <c r="H33" s="73" t="s">
        <v>492</v>
      </c>
      <c r="I33" s="75">
        <v>34000</v>
      </c>
      <c r="J33" s="75">
        <v>26000</v>
      </c>
      <c r="K33" s="78">
        <f t="shared" si="0"/>
        <v>8000</v>
      </c>
      <c r="L33" s="75">
        <v>1</v>
      </c>
      <c r="M33" s="92">
        <f>K33*L33</f>
        <v>8000</v>
      </c>
      <c r="N33" s="201"/>
    </row>
    <row r="34" spans="1:14" s="71" customFormat="1" ht="27" customHeight="1">
      <c r="A34" s="67">
        <v>27</v>
      </c>
      <c r="B34" s="73" t="s">
        <v>493</v>
      </c>
      <c r="C34" s="74" t="s">
        <v>494</v>
      </c>
      <c r="D34" s="73" t="s">
        <v>448</v>
      </c>
      <c r="E34" s="73" t="s">
        <v>495</v>
      </c>
      <c r="F34" s="204"/>
      <c r="G34" s="73" t="s">
        <v>6</v>
      </c>
      <c r="H34" s="73" t="s">
        <v>496</v>
      </c>
      <c r="I34" s="75">
        <v>34000</v>
      </c>
      <c r="J34" s="75">
        <v>26000</v>
      </c>
      <c r="K34" s="78">
        <f t="shared" si="0"/>
        <v>8000</v>
      </c>
      <c r="L34" s="75">
        <v>1</v>
      </c>
      <c r="M34" s="91">
        <f>K34*L34</f>
        <v>8000</v>
      </c>
      <c r="N34" s="201"/>
    </row>
    <row r="35" spans="1:14" s="71" customFormat="1" ht="27" customHeight="1">
      <c r="A35" s="72">
        <v>28</v>
      </c>
      <c r="B35" s="73" t="s">
        <v>497</v>
      </c>
      <c r="C35" s="74" t="s">
        <v>498</v>
      </c>
      <c r="D35" s="73" t="s">
        <v>448</v>
      </c>
      <c r="E35" s="73" t="s">
        <v>467</v>
      </c>
      <c r="F35" s="204"/>
      <c r="G35" s="73" t="s">
        <v>6</v>
      </c>
      <c r="H35" s="73" t="s">
        <v>499</v>
      </c>
      <c r="I35" s="75">
        <v>34000</v>
      </c>
      <c r="J35" s="75">
        <v>26000</v>
      </c>
      <c r="K35" s="78">
        <f t="shared" si="0"/>
        <v>8000</v>
      </c>
      <c r="L35" s="75">
        <v>1</v>
      </c>
      <c r="M35" s="92">
        <f>8000*80/100</f>
        <v>6400</v>
      </c>
      <c r="N35" s="201"/>
    </row>
    <row r="36" spans="1:14" s="71" customFormat="1" ht="27" customHeight="1">
      <c r="A36" s="67">
        <v>29</v>
      </c>
      <c r="B36" s="73" t="s">
        <v>500</v>
      </c>
      <c r="C36" s="74" t="s">
        <v>501</v>
      </c>
      <c r="D36" s="73" t="s">
        <v>402</v>
      </c>
      <c r="E36" s="73" t="s">
        <v>454</v>
      </c>
      <c r="F36" s="204"/>
      <c r="G36" s="73" t="s">
        <v>502</v>
      </c>
      <c r="H36" s="73" t="s">
        <v>503</v>
      </c>
      <c r="I36" s="75">
        <v>34000</v>
      </c>
      <c r="J36" s="75">
        <v>26000</v>
      </c>
      <c r="K36" s="78">
        <f t="shared" si="0"/>
        <v>8000</v>
      </c>
      <c r="L36" s="75">
        <v>1</v>
      </c>
      <c r="M36" s="92">
        <f>K36*L36</f>
        <v>8000</v>
      </c>
      <c r="N36" s="201"/>
    </row>
    <row r="37" spans="1:14" s="71" customFormat="1" ht="27" customHeight="1">
      <c r="A37" s="72">
        <v>30</v>
      </c>
      <c r="B37" s="73" t="s">
        <v>504</v>
      </c>
      <c r="C37" s="74" t="s">
        <v>505</v>
      </c>
      <c r="D37" s="73" t="s">
        <v>506</v>
      </c>
      <c r="E37" s="73" t="s">
        <v>507</v>
      </c>
      <c r="F37" s="205"/>
      <c r="G37" s="73" t="s">
        <v>32</v>
      </c>
      <c r="H37" s="73" t="s">
        <v>508</v>
      </c>
      <c r="I37" s="75">
        <v>34000</v>
      </c>
      <c r="J37" s="75">
        <v>26000</v>
      </c>
      <c r="K37" s="78">
        <f t="shared" si="0"/>
        <v>8000</v>
      </c>
      <c r="L37" s="75">
        <v>1</v>
      </c>
      <c r="M37" s="91">
        <f>K37*L37</f>
        <v>8000</v>
      </c>
      <c r="N37" s="201"/>
    </row>
    <row r="38" spans="1:14" s="71" customFormat="1" ht="27" customHeight="1">
      <c r="A38" s="67">
        <v>31</v>
      </c>
      <c r="B38" s="73" t="s">
        <v>482</v>
      </c>
      <c r="C38" s="74" t="s">
        <v>483</v>
      </c>
      <c r="D38" s="73" t="s">
        <v>484</v>
      </c>
      <c r="E38" s="73" t="s">
        <v>476</v>
      </c>
      <c r="F38" s="203" t="s">
        <v>509</v>
      </c>
      <c r="G38" s="73" t="s">
        <v>6</v>
      </c>
      <c r="H38" s="73" t="s">
        <v>486</v>
      </c>
      <c r="I38" s="75">
        <v>49000</v>
      </c>
      <c r="J38" s="75">
        <v>39000</v>
      </c>
      <c r="K38" s="78">
        <f t="shared" si="0"/>
        <v>10000</v>
      </c>
      <c r="L38" s="75">
        <v>1</v>
      </c>
      <c r="M38" s="92">
        <f>K38*L38</f>
        <v>10000</v>
      </c>
      <c r="N38" s="201"/>
    </row>
    <row r="39" spans="1:14" s="71" customFormat="1" ht="27" customHeight="1">
      <c r="A39" s="72">
        <v>32</v>
      </c>
      <c r="B39" s="73" t="s">
        <v>510</v>
      </c>
      <c r="C39" s="74" t="s">
        <v>511</v>
      </c>
      <c r="D39" s="73" t="s">
        <v>476</v>
      </c>
      <c r="E39" s="73" t="s">
        <v>412</v>
      </c>
      <c r="F39" s="204"/>
      <c r="G39" s="73" t="s">
        <v>6</v>
      </c>
      <c r="H39" s="73" t="s">
        <v>512</v>
      </c>
      <c r="I39" s="75">
        <v>49000</v>
      </c>
      <c r="J39" s="75">
        <v>39000</v>
      </c>
      <c r="K39" s="78">
        <f t="shared" si="0"/>
        <v>10000</v>
      </c>
      <c r="L39" s="75">
        <v>1</v>
      </c>
      <c r="M39" s="92">
        <f>K39*L39</f>
        <v>10000</v>
      </c>
      <c r="N39" s="201"/>
    </row>
    <row r="40" spans="1:14" s="71" customFormat="1" ht="27" customHeight="1">
      <c r="A40" s="67">
        <v>33</v>
      </c>
      <c r="B40" s="73" t="s">
        <v>493</v>
      </c>
      <c r="C40" s="74" t="s">
        <v>494</v>
      </c>
      <c r="D40" s="73" t="s">
        <v>448</v>
      </c>
      <c r="E40" s="73" t="s">
        <v>495</v>
      </c>
      <c r="F40" s="204"/>
      <c r="G40" s="73" t="s">
        <v>6</v>
      </c>
      <c r="H40" s="73" t="s">
        <v>496</v>
      </c>
      <c r="I40" s="75">
        <v>49000</v>
      </c>
      <c r="J40" s="75">
        <v>39000</v>
      </c>
      <c r="K40" s="78">
        <f t="shared" si="0"/>
        <v>10000</v>
      </c>
      <c r="L40" s="75">
        <v>1</v>
      </c>
      <c r="M40" s="91">
        <f>K40*L40</f>
        <v>10000</v>
      </c>
      <c r="N40" s="201"/>
    </row>
    <row r="41" spans="1:14" s="71" customFormat="1" ht="27" customHeight="1">
      <c r="A41" s="72">
        <v>34</v>
      </c>
      <c r="B41" s="73" t="s">
        <v>497</v>
      </c>
      <c r="C41" s="74" t="s">
        <v>498</v>
      </c>
      <c r="D41" s="73" t="s">
        <v>448</v>
      </c>
      <c r="E41" s="73" t="s">
        <v>467</v>
      </c>
      <c r="F41" s="204"/>
      <c r="G41" s="73" t="s">
        <v>6</v>
      </c>
      <c r="H41" s="73" t="s">
        <v>499</v>
      </c>
      <c r="I41" s="75">
        <v>49000</v>
      </c>
      <c r="J41" s="75">
        <v>39000</v>
      </c>
      <c r="K41" s="78">
        <f t="shared" si="0"/>
        <v>10000</v>
      </c>
      <c r="L41" s="75">
        <v>1</v>
      </c>
      <c r="M41" s="92">
        <f>10000*80/100</f>
        <v>8000</v>
      </c>
      <c r="N41" s="201"/>
    </row>
    <row r="42" spans="1:14" s="71" customFormat="1" ht="27" customHeight="1">
      <c r="A42" s="67">
        <v>35</v>
      </c>
      <c r="B42" s="73" t="s">
        <v>500</v>
      </c>
      <c r="C42" s="74" t="s">
        <v>501</v>
      </c>
      <c r="D42" s="73" t="s">
        <v>402</v>
      </c>
      <c r="E42" s="73" t="s">
        <v>454</v>
      </c>
      <c r="F42" s="204"/>
      <c r="G42" s="73" t="s">
        <v>502</v>
      </c>
      <c r="H42" s="73" t="s">
        <v>503</v>
      </c>
      <c r="I42" s="75">
        <v>49000</v>
      </c>
      <c r="J42" s="75">
        <v>39000</v>
      </c>
      <c r="K42" s="78">
        <f t="shared" si="0"/>
        <v>10000</v>
      </c>
      <c r="L42" s="75">
        <v>1</v>
      </c>
      <c r="M42" s="92">
        <f aca="true" t="shared" si="1" ref="M42:M55">K42*L42</f>
        <v>10000</v>
      </c>
      <c r="N42" s="201"/>
    </row>
    <row r="43" spans="1:14" s="71" customFormat="1" ht="27" customHeight="1">
      <c r="A43" s="72">
        <v>36</v>
      </c>
      <c r="B43" s="73" t="s">
        <v>513</v>
      </c>
      <c r="C43" s="74" t="s">
        <v>514</v>
      </c>
      <c r="D43" s="73" t="s">
        <v>471</v>
      </c>
      <c r="E43" s="73" t="s">
        <v>434</v>
      </c>
      <c r="F43" s="205"/>
      <c r="G43" s="73" t="s">
        <v>32</v>
      </c>
      <c r="H43" s="73" t="s">
        <v>515</v>
      </c>
      <c r="I43" s="75">
        <v>49000</v>
      </c>
      <c r="J43" s="75">
        <v>39000</v>
      </c>
      <c r="K43" s="78">
        <f t="shared" si="0"/>
        <v>10000</v>
      </c>
      <c r="L43" s="75">
        <v>1</v>
      </c>
      <c r="M43" s="91">
        <f t="shared" si="1"/>
        <v>10000</v>
      </c>
      <c r="N43" s="201"/>
    </row>
    <row r="44" spans="1:14" s="71" customFormat="1" ht="27" customHeight="1">
      <c r="A44" s="67">
        <v>37</v>
      </c>
      <c r="B44" s="73" t="s">
        <v>482</v>
      </c>
      <c r="C44" s="74" t="s">
        <v>483</v>
      </c>
      <c r="D44" s="73" t="s">
        <v>484</v>
      </c>
      <c r="E44" s="73" t="s">
        <v>476</v>
      </c>
      <c r="F44" s="203" t="s">
        <v>516</v>
      </c>
      <c r="G44" s="73" t="s">
        <v>6</v>
      </c>
      <c r="H44" s="73" t="s">
        <v>486</v>
      </c>
      <c r="I44" s="75">
        <v>55000</v>
      </c>
      <c r="J44" s="75">
        <v>44000</v>
      </c>
      <c r="K44" s="78">
        <f t="shared" si="0"/>
        <v>11000</v>
      </c>
      <c r="L44" s="75">
        <v>1</v>
      </c>
      <c r="M44" s="92">
        <f t="shared" si="1"/>
        <v>11000</v>
      </c>
      <c r="N44" s="201"/>
    </row>
    <row r="45" spans="1:14" s="71" customFormat="1" ht="27" customHeight="1">
      <c r="A45" s="72">
        <v>38</v>
      </c>
      <c r="B45" s="73" t="s">
        <v>487</v>
      </c>
      <c r="C45" s="74" t="s">
        <v>488</v>
      </c>
      <c r="D45" s="73" t="s">
        <v>471</v>
      </c>
      <c r="E45" s="73" t="s">
        <v>454</v>
      </c>
      <c r="F45" s="204"/>
      <c r="G45" s="73" t="s">
        <v>7</v>
      </c>
      <c r="H45" s="73" t="s">
        <v>489</v>
      </c>
      <c r="I45" s="75">
        <v>55000</v>
      </c>
      <c r="J45" s="75">
        <v>44000</v>
      </c>
      <c r="K45" s="78">
        <f t="shared" si="0"/>
        <v>11000</v>
      </c>
      <c r="L45" s="75">
        <v>1</v>
      </c>
      <c r="M45" s="92">
        <f t="shared" si="1"/>
        <v>11000</v>
      </c>
      <c r="N45" s="201"/>
    </row>
    <row r="46" spans="1:14" s="71" customFormat="1" ht="27" customHeight="1">
      <c r="A46" s="67">
        <v>39</v>
      </c>
      <c r="B46" s="73" t="s">
        <v>490</v>
      </c>
      <c r="C46" s="74" t="s">
        <v>491</v>
      </c>
      <c r="D46" s="73" t="s">
        <v>402</v>
      </c>
      <c r="E46" s="73" t="s">
        <v>420</v>
      </c>
      <c r="F46" s="204"/>
      <c r="G46" s="73" t="s">
        <v>6</v>
      </c>
      <c r="H46" s="73" t="s">
        <v>492</v>
      </c>
      <c r="I46" s="75">
        <v>55000</v>
      </c>
      <c r="J46" s="75">
        <v>44000</v>
      </c>
      <c r="K46" s="78">
        <f t="shared" si="0"/>
        <v>11000</v>
      </c>
      <c r="L46" s="75">
        <v>1</v>
      </c>
      <c r="M46" s="91">
        <f t="shared" si="1"/>
        <v>11000</v>
      </c>
      <c r="N46" s="201"/>
    </row>
    <row r="47" spans="1:14" s="71" customFormat="1" ht="27" customHeight="1">
      <c r="A47" s="72">
        <v>40</v>
      </c>
      <c r="B47" s="73" t="s">
        <v>493</v>
      </c>
      <c r="C47" s="74" t="s">
        <v>494</v>
      </c>
      <c r="D47" s="73" t="s">
        <v>448</v>
      </c>
      <c r="E47" s="73" t="s">
        <v>495</v>
      </c>
      <c r="F47" s="204"/>
      <c r="G47" s="73" t="s">
        <v>6</v>
      </c>
      <c r="H47" s="73" t="s">
        <v>496</v>
      </c>
      <c r="I47" s="75">
        <v>55000</v>
      </c>
      <c r="J47" s="75">
        <v>44000</v>
      </c>
      <c r="K47" s="78">
        <f t="shared" si="0"/>
        <v>11000</v>
      </c>
      <c r="L47" s="75">
        <v>1</v>
      </c>
      <c r="M47" s="92">
        <f t="shared" si="1"/>
        <v>11000</v>
      </c>
      <c r="N47" s="201"/>
    </row>
    <row r="48" spans="1:14" s="71" customFormat="1" ht="27" customHeight="1">
      <c r="A48" s="67">
        <v>41</v>
      </c>
      <c r="B48" s="73" t="s">
        <v>497</v>
      </c>
      <c r="C48" s="74" t="s">
        <v>498</v>
      </c>
      <c r="D48" s="73" t="s">
        <v>448</v>
      </c>
      <c r="E48" s="73" t="s">
        <v>467</v>
      </c>
      <c r="F48" s="204"/>
      <c r="G48" s="73" t="s">
        <v>6</v>
      </c>
      <c r="H48" s="73" t="s">
        <v>499</v>
      </c>
      <c r="I48" s="75">
        <v>55000</v>
      </c>
      <c r="J48" s="75">
        <v>44000</v>
      </c>
      <c r="K48" s="78">
        <f t="shared" si="0"/>
        <v>11000</v>
      </c>
      <c r="L48" s="75">
        <v>1</v>
      </c>
      <c r="M48" s="92">
        <f t="shared" si="1"/>
        <v>11000</v>
      </c>
      <c r="N48" s="201"/>
    </row>
    <row r="49" spans="1:14" s="71" customFormat="1" ht="27" customHeight="1">
      <c r="A49" s="72">
        <v>42</v>
      </c>
      <c r="B49" s="73" t="s">
        <v>500</v>
      </c>
      <c r="C49" s="74" t="s">
        <v>501</v>
      </c>
      <c r="D49" s="73" t="s">
        <v>402</v>
      </c>
      <c r="E49" s="73" t="s">
        <v>454</v>
      </c>
      <c r="F49" s="204"/>
      <c r="G49" s="73" t="s">
        <v>502</v>
      </c>
      <c r="H49" s="73" t="s">
        <v>503</v>
      </c>
      <c r="I49" s="75">
        <v>55000</v>
      </c>
      <c r="J49" s="75">
        <v>44000</v>
      </c>
      <c r="K49" s="78">
        <f t="shared" si="0"/>
        <v>11000</v>
      </c>
      <c r="L49" s="75">
        <v>1</v>
      </c>
      <c r="M49" s="91">
        <f t="shared" si="1"/>
        <v>11000</v>
      </c>
      <c r="N49" s="201"/>
    </row>
    <row r="50" spans="1:14" s="71" customFormat="1" ht="27" customHeight="1">
      <c r="A50" s="67">
        <v>43</v>
      </c>
      <c r="B50" s="73" t="s">
        <v>513</v>
      </c>
      <c r="C50" s="74" t="s">
        <v>514</v>
      </c>
      <c r="D50" s="73" t="s">
        <v>471</v>
      </c>
      <c r="E50" s="73" t="s">
        <v>434</v>
      </c>
      <c r="F50" s="204"/>
      <c r="G50" s="73" t="s">
        <v>32</v>
      </c>
      <c r="H50" s="73" t="s">
        <v>515</v>
      </c>
      <c r="I50" s="75">
        <v>55000</v>
      </c>
      <c r="J50" s="75">
        <v>44000</v>
      </c>
      <c r="K50" s="78">
        <f t="shared" si="0"/>
        <v>11000</v>
      </c>
      <c r="L50" s="75">
        <v>1</v>
      </c>
      <c r="M50" s="92">
        <f t="shared" si="1"/>
        <v>11000</v>
      </c>
      <c r="N50" s="201"/>
    </row>
    <row r="51" spans="1:14" s="71" customFormat="1" ht="27" customHeight="1">
      <c r="A51" s="72">
        <v>44</v>
      </c>
      <c r="B51" s="73" t="s">
        <v>517</v>
      </c>
      <c r="C51" s="74" t="s">
        <v>518</v>
      </c>
      <c r="D51" s="73" t="s">
        <v>471</v>
      </c>
      <c r="E51" s="73" t="s">
        <v>461</v>
      </c>
      <c r="F51" s="204"/>
      <c r="G51" s="76" t="s">
        <v>502</v>
      </c>
      <c r="H51" s="73" t="s">
        <v>519</v>
      </c>
      <c r="I51" s="75">
        <v>55000</v>
      </c>
      <c r="J51" s="75">
        <v>44000</v>
      </c>
      <c r="K51" s="78">
        <f t="shared" si="0"/>
        <v>11000</v>
      </c>
      <c r="L51" s="75">
        <v>1</v>
      </c>
      <c r="M51" s="92">
        <f t="shared" si="1"/>
        <v>11000</v>
      </c>
      <c r="N51" s="201"/>
    </row>
    <row r="52" spans="1:14" s="71" customFormat="1" ht="24.75" customHeight="1">
      <c r="A52" s="67">
        <v>45</v>
      </c>
      <c r="B52" s="73" t="s">
        <v>504</v>
      </c>
      <c r="C52" s="74" t="s">
        <v>505</v>
      </c>
      <c r="D52" s="73" t="s">
        <v>506</v>
      </c>
      <c r="E52" s="73" t="s">
        <v>507</v>
      </c>
      <c r="F52" s="205"/>
      <c r="G52" s="73" t="s">
        <v>32</v>
      </c>
      <c r="H52" s="73" t="s">
        <v>508</v>
      </c>
      <c r="I52" s="75">
        <v>55000</v>
      </c>
      <c r="J52" s="75">
        <v>44000</v>
      </c>
      <c r="K52" s="78">
        <f t="shared" si="0"/>
        <v>11000</v>
      </c>
      <c r="L52" s="75">
        <v>2</v>
      </c>
      <c r="M52" s="91">
        <f t="shared" si="1"/>
        <v>22000</v>
      </c>
      <c r="N52" s="201"/>
    </row>
    <row r="53" spans="1:14" s="79" customFormat="1" ht="28.5" customHeight="1">
      <c r="A53" s="72">
        <v>46</v>
      </c>
      <c r="B53" s="76" t="s">
        <v>482</v>
      </c>
      <c r="C53" s="77" t="s">
        <v>483</v>
      </c>
      <c r="D53" s="76" t="s">
        <v>484</v>
      </c>
      <c r="E53" s="76" t="s">
        <v>476</v>
      </c>
      <c r="F53" s="77" t="s">
        <v>520</v>
      </c>
      <c r="G53" s="76" t="s">
        <v>6</v>
      </c>
      <c r="H53" s="76" t="s">
        <v>486</v>
      </c>
      <c r="I53" s="78">
        <v>30000</v>
      </c>
      <c r="J53" s="78">
        <v>28000</v>
      </c>
      <c r="K53" s="78">
        <f t="shared" si="0"/>
        <v>2000</v>
      </c>
      <c r="L53" s="78">
        <v>1</v>
      </c>
      <c r="M53" s="92">
        <f t="shared" si="1"/>
        <v>2000</v>
      </c>
      <c r="N53" s="201"/>
    </row>
    <row r="54" spans="1:14" s="79" customFormat="1" ht="36" customHeight="1">
      <c r="A54" s="67">
        <v>47</v>
      </c>
      <c r="B54" s="76" t="s">
        <v>482</v>
      </c>
      <c r="C54" s="77" t="s">
        <v>483</v>
      </c>
      <c r="D54" s="76" t="s">
        <v>484</v>
      </c>
      <c r="E54" s="76" t="s">
        <v>476</v>
      </c>
      <c r="F54" s="77" t="s">
        <v>521</v>
      </c>
      <c r="G54" s="76" t="s">
        <v>6</v>
      </c>
      <c r="H54" s="76" t="s">
        <v>486</v>
      </c>
      <c r="I54" s="78">
        <v>30000</v>
      </c>
      <c r="J54" s="78">
        <v>28000</v>
      </c>
      <c r="K54" s="78">
        <f t="shared" si="0"/>
        <v>2000</v>
      </c>
      <c r="L54" s="78">
        <v>1</v>
      </c>
      <c r="M54" s="92">
        <f t="shared" si="1"/>
        <v>2000</v>
      </c>
      <c r="N54" s="201"/>
    </row>
    <row r="55" spans="1:14" s="79" customFormat="1" ht="39" customHeight="1">
      <c r="A55" s="72">
        <v>48</v>
      </c>
      <c r="B55" s="76" t="s">
        <v>522</v>
      </c>
      <c r="C55" s="77" t="s">
        <v>523</v>
      </c>
      <c r="D55" s="76" t="s">
        <v>471</v>
      </c>
      <c r="E55" s="76" t="s">
        <v>471</v>
      </c>
      <c r="F55" s="77" t="s">
        <v>524</v>
      </c>
      <c r="G55" s="76" t="s">
        <v>90</v>
      </c>
      <c r="H55" s="76" t="s">
        <v>525</v>
      </c>
      <c r="I55" s="78">
        <v>30000</v>
      </c>
      <c r="J55" s="78">
        <v>28000</v>
      </c>
      <c r="K55" s="78">
        <f t="shared" si="0"/>
        <v>2000</v>
      </c>
      <c r="L55" s="78">
        <v>1</v>
      </c>
      <c r="M55" s="91">
        <f t="shared" si="1"/>
        <v>2000</v>
      </c>
      <c r="N55" s="201"/>
    </row>
    <row r="56" spans="1:14" s="79" customFormat="1" ht="36.75" customHeight="1">
      <c r="A56" s="67">
        <v>49</v>
      </c>
      <c r="B56" s="76" t="s">
        <v>497</v>
      </c>
      <c r="C56" s="77" t="s">
        <v>498</v>
      </c>
      <c r="D56" s="76" t="s">
        <v>448</v>
      </c>
      <c r="E56" s="76" t="s">
        <v>467</v>
      </c>
      <c r="F56" s="77" t="s">
        <v>526</v>
      </c>
      <c r="G56" s="76" t="s">
        <v>6</v>
      </c>
      <c r="H56" s="76" t="s">
        <v>499</v>
      </c>
      <c r="I56" s="78">
        <v>30000</v>
      </c>
      <c r="J56" s="78">
        <v>28000</v>
      </c>
      <c r="K56" s="78">
        <f t="shared" si="0"/>
        <v>2000</v>
      </c>
      <c r="L56" s="78">
        <v>1</v>
      </c>
      <c r="M56" s="92">
        <f>2000*80/100</f>
        <v>1600</v>
      </c>
      <c r="N56" s="201"/>
    </row>
    <row r="57" spans="1:14" s="79" customFormat="1" ht="28.5" customHeight="1">
      <c r="A57" s="72">
        <v>50</v>
      </c>
      <c r="B57" s="76" t="s">
        <v>527</v>
      </c>
      <c r="C57" s="77" t="s">
        <v>528</v>
      </c>
      <c r="D57" s="76" t="s">
        <v>411</v>
      </c>
      <c r="E57" s="76" t="s">
        <v>412</v>
      </c>
      <c r="F57" s="77" t="s">
        <v>526</v>
      </c>
      <c r="G57" s="76" t="s">
        <v>398</v>
      </c>
      <c r="H57" s="76" t="s">
        <v>529</v>
      </c>
      <c r="I57" s="78">
        <v>30000</v>
      </c>
      <c r="J57" s="78">
        <v>28000</v>
      </c>
      <c r="K57" s="78">
        <f t="shared" si="0"/>
        <v>2000</v>
      </c>
      <c r="L57" s="78">
        <v>1</v>
      </c>
      <c r="M57" s="92">
        <f>K57*L57</f>
        <v>2000</v>
      </c>
      <c r="N57" s="201"/>
    </row>
    <row r="58" spans="1:14" s="79" customFormat="1" ht="45" customHeight="1">
      <c r="A58" s="67">
        <v>51</v>
      </c>
      <c r="B58" s="76" t="s">
        <v>530</v>
      </c>
      <c r="C58" s="77" t="s">
        <v>531</v>
      </c>
      <c r="D58" s="76" t="s">
        <v>507</v>
      </c>
      <c r="E58" s="76" t="s">
        <v>420</v>
      </c>
      <c r="F58" s="77" t="s">
        <v>532</v>
      </c>
      <c r="G58" s="76" t="s">
        <v>502</v>
      </c>
      <c r="H58" s="76" t="s">
        <v>533</v>
      </c>
      <c r="I58" s="78">
        <v>30000</v>
      </c>
      <c r="J58" s="78">
        <v>28000</v>
      </c>
      <c r="K58" s="78">
        <f t="shared" si="0"/>
        <v>2000</v>
      </c>
      <c r="L58" s="78">
        <v>1</v>
      </c>
      <c r="M58" s="91">
        <f>2000*95/100</f>
        <v>1900</v>
      </c>
      <c r="N58" s="201"/>
    </row>
    <row r="59" spans="1:14" s="79" customFormat="1" ht="40.5" customHeight="1">
      <c r="A59" s="72">
        <v>52</v>
      </c>
      <c r="B59" s="76" t="s">
        <v>534</v>
      </c>
      <c r="C59" s="77" t="s">
        <v>535</v>
      </c>
      <c r="D59" s="76" t="s">
        <v>411</v>
      </c>
      <c r="E59" s="76" t="s">
        <v>434</v>
      </c>
      <c r="F59" s="77" t="s">
        <v>524</v>
      </c>
      <c r="G59" s="76" t="s">
        <v>502</v>
      </c>
      <c r="H59" s="76" t="s">
        <v>536</v>
      </c>
      <c r="I59" s="78">
        <v>30000</v>
      </c>
      <c r="J59" s="78">
        <v>28000</v>
      </c>
      <c r="K59" s="78">
        <f t="shared" si="0"/>
        <v>2000</v>
      </c>
      <c r="L59" s="78">
        <v>1</v>
      </c>
      <c r="M59" s="92">
        <f aca="true" t="shared" si="2" ref="M59:M67">K59*L59</f>
        <v>2000</v>
      </c>
      <c r="N59" s="201"/>
    </row>
    <row r="60" spans="1:14" s="79" customFormat="1" ht="42" customHeight="1">
      <c r="A60" s="67">
        <v>53</v>
      </c>
      <c r="B60" s="76" t="s">
        <v>517</v>
      </c>
      <c r="C60" s="77" t="s">
        <v>518</v>
      </c>
      <c r="D60" s="76" t="s">
        <v>471</v>
      </c>
      <c r="E60" s="76" t="s">
        <v>461</v>
      </c>
      <c r="F60" s="77" t="s">
        <v>524</v>
      </c>
      <c r="G60" s="76" t="s">
        <v>502</v>
      </c>
      <c r="H60" s="76" t="s">
        <v>519</v>
      </c>
      <c r="I60" s="78">
        <v>30000</v>
      </c>
      <c r="J60" s="78">
        <v>28000</v>
      </c>
      <c r="K60" s="78">
        <f t="shared" si="0"/>
        <v>2000</v>
      </c>
      <c r="L60" s="78">
        <v>1</v>
      </c>
      <c r="M60" s="92">
        <f t="shared" si="2"/>
        <v>2000</v>
      </c>
      <c r="N60" s="201"/>
    </row>
    <row r="61" spans="1:14" s="79" customFormat="1" ht="42" customHeight="1">
      <c r="A61" s="72">
        <v>54</v>
      </c>
      <c r="B61" s="76" t="s">
        <v>517</v>
      </c>
      <c r="C61" s="77" t="s">
        <v>518</v>
      </c>
      <c r="D61" s="76" t="s">
        <v>471</v>
      </c>
      <c r="E61" s="76" t="s">
        <v>461</v>
      </c>
      <c r="F61" s="77" t="s">
        <v>537</v>
      </c>
      <c r="G61" s="76" t="s">
        <v>502</v>
      </c>
      <c r="H61" s="76" t="s">
        <v>519</v>
      </c>
      <c r="I61" s="78">
        <v>30000</v>
      </c>
      <c r="J61" s="78">
        <v>28000</v>
      </c>
      <c r="K61" s="78">
        <f t="shared" si="0"/>
        <v>2000</v>
      </c>
      <c r="L61" s="78">
        <v>1</v>
      </c>
      <c r="M61" s="91">
        <f t="shared" si="2"/>
        <v>2000</v>
      </c>
      <c r="N61" s="201"/>
    </row>
    <row r="62" spans="1:14" s="71" customFormat="1" ht="25.5" customHeight="1">
      <c r="A62" s="67">
        <v>55</v>
      </c>
      <c r="B62" s="73" t="s">
        <v>538</v>
      </c>
      <c r="C62" s="74" t="s">
        <v>539</v>
      </c>
      <c r="D62" s="73" t="s">
        <v>471</v>
      </c>
      <c r="E62" s="73" t="s">
        <v>412</v>
      </c>
      <c r="F62" s="203" t="s">
        <v>540</v>
      </c>
      <c r="G62" s="73" t="s">
        <v>12</v>
      </c>
      <c r="H62" s="73" t="s">
        <v>541</v>
      </c>
      <c r="I62" s="75">
        <v>60000</v>
      </c>
      <c r="J62" s="75">
        <v>48000</v>
      </c>
      <c r="K62" s="78">
        <f t="shared" si="0"/>
        <v>12000</v>
      </c>
      <c r="L62" s="75">
        <v>1</v>
      </c>
      <c r="M62" s="92">
        <f t="shared" si="2"/>
        <v>12000</v>
      </c>
      <c r="N62" s="201"/>
    </row>
    <row r="63" spans="1:14" s="71" customFormat="1" ht="27" customHeight="1">
      <c r="A63" s="72">
        <v>56</v>
      </c>
      <c r="B63" s="73" t="s">
        <v>542</v>
      </c>
      <c r="C63" s="74" t="s">
        <v>543</v>
      </c>
      <c r="D63" s="73" t="s">
        <v>476</v>
      </c>
      <c r="E63" s="73" t="s">
        <v>420</v>
      </c>
      <c r="F63" s="204"/>
      <c r="G63" s="73" t="s">
        <v>544</v>
      </c>
      <c r="H63" s="73" t="s">
        <v>545</v>
      </c>
      <c r="I63" s="75">
        <v>60000</v>
      </c>
      <c r="J63" s="75">
        <v>48000</v>
      </c>
      <c r="K63" s="78">
        <f t="shared" si="0"/>
        <v>12000</v>
      </c>
      <c r="L63" s="75">
        <v>1</v>
      </c>
      <c r="M63" s="92">
        <f t="shared" si="2"/>
        <v>12000</v>
      </c>
      <c r="N63" s="201"/>
    </row>
    <row r="64" spans="1:14" s="71" customFormat="1" ht="24.75" customHeight="1">
      <c r="A64" s="67">
        <v>57</v>
      </c>
      <c r="B64" s="73" t="s">
        <v>527</v>
      </c>
      <c r="C64" s="74" t="s">
        <v>528</v>
      </c>
      <c r="D64" s="73" t="s">
        <v>411</v>
      </c>
      <c r="E64" s="73" t="s">
        <v>412</v>
      </c>
      <c r="F64" s="205"/>
      <c r="G64" s="73" t="s">
        <v>398</v>
      </c>
      <c r="H64" s="73" t="s">
        <v>529</v>
      </c>
      <c r="I64" s="75">
        <v>60000</v>
      </c>
      <c r="J64" s="75">
        <v>48000</v>
      </c>
      <c r="K64" s="78">
        <f t="shared" si="0"/>
        <v>12000</v>
      </c>
      <c r="L64" s="75">
        <v>1</v>
      </c>
      <c r="M64" s="91">
        <f t="shared" si="2"/>
        <v>12000</v>
      </c>
      <c r="N64" s="201"/>
    </row>
    <row r="65" spans="1:14" s="71" customFormat="1" ht="38.25" customHeight="1">
      <c r="A65" s="72">
        <v>58</v>
      </c>
      <c r="B65" s="73" t="s">
        <v>482</v>
      </c>
      <c r="C65" s="74" t="s">
        <v>483</v>
      </c>
      <c r="D65" s="73" t="s">
        <v>484</v>
      </c>
      <c r="E65" s="73" t="s">
        <v>476</v>
      </c>
      <c r="F65" s="74" t="s">
        <v>546</v>
      </c>
      <c r="G65" s="73" t="s">
        <v>6</v>
      </c>
      <c r="H65" s="73" t="s">
        <v>486</v>
      </c>
      <c r="I65" s="75">
        <v>58000</v>
      </c>
      <c r="J65" s="75">
        <v>46000</v>
      </c>
      <c r="K65" s="78">
        <f>I65-J65</f>
        <v>12000</v>
      </c>
      <c r="L65" s="75">
        <v>1</v>
      </c>
      <c r="M65" s="92">
        <f t="shared" si="2"/>
        <v>12000</v>
      </c>
      <c r="N65" s="201"/>
    </row>
    <row r="66" spans="1:14" s="71" customFormat="1" ht="43.5" customHeight="1">
      <c r="A66" s="67">
        <v>59</v>
      </c>
      <c r="B66" s="73" t="s">
        <v>487</v>
      </c>
      <c r="C66" s="74" t="s">
        <v>488</v>
      </c>
      <c r="D66" s="73" t="s">
        <v>471</v>
      </c>
      <c r="E66" s="73" t="s">
        <v>454</v>
      </c>
      <c r="F66" s="74" t="s">
        <v>547</v>
      </c>
      <c r="G66" s="73" t="s">
        <v>7</v>
      </c>
      <c r="H66" s="73" t="s">
        <v>489</v>
      </c>
      <c r="I66" s="75">
        <v>83000</v>
      </c>
      <c r="J66" s="75">
        <v>66000</v>
      </c>
      <c r="K66" s="78">
        <f t="shared" si="0"/>
        <v>17000</v>
      </c>
      <c r="L66" s="75">
        <v>1</v>
      </c>
      <c r="M66" s="92">
        <f t="shared" si="2"/>
        <v>17000</v>
      </c>
      <c r="N66" s="201"/>
    </row>
    <row r="67" spans="1:14" s="71" customFormat="1" ht="36.75" customHeight="1">
      <c r="A67" s="72">
        <v>60</v>
      </c>
      <c r="B67" s="73" t="s">
        <v>487</v>
      </c>
      <c r="C67" s="74" t="s">
        <v>488</v>
      </c>
      <c r="D67" s="73" t="s">
        <v>471</v>
      </c>
      <c r="E67" s="73" t="s">
        <v>454</v>
      </c>
      <c r="F67" s="74" t="s">
        <v>546</v>
      </c>
      <c r="G67" s="73" t="s">
        <v>7</v>
      </c>
      <c r="H67" s="73" t="s">
        <v>489</v>
      </c>
      <c r="I67" s="75">
        <v>58000</v>
      </c>
      <c r="J67" s="75">
        <v>46000</v>
      </c>
      <c r="K67" s="78">
        <f t="shared" si="0"/>
        <v>12000</v>
      </c>
      <c r="L67" s="75">
        <v>1</v>
      </c>
      <c r="M67" s="91">
        <f t="shared" si="2"/>
        <v>12000</v>
      </c>
      <c r="N67" s="201"/>
    </row>
    <row r="68" spans="1:14" s="71" customFormat="1" ht="43.5" customHeight="1">
      <c r="A68" s="67">
        <v>61</v>
      </c>
      <c r="B68" s="73" t="s">
        <v>497</v>
      </c>
      <c r="C68" s="74" t="s">
        <v>498</v>
      </c>
      <c r="D68" s="73" t="s">
        <v>448</v>
      </c>
      <c r="E68" s="73" t="s">
        <v>467</v>
      </c>
      <c r="F68" s="74" t="s">
        <v>548</v>
      </c>
      <c r="G68" s="73" t="s">
        <v>6</v>
      </c>
      <c r="H68" s="73" t="s">
        <v>499</v>
      </c>
      <c r="I68" s="75">
        <v>58000</v>
      </c>
      <c r="J68" s="75">
        <v>46000</v>
      </c>
      <c r="K68" s="78">
        <f t="shared" si="0"/>
        <v>12000</v>
      </c>
      <c r="L68" s="75">
        <v>1</v>
      </c>
      <c r="M68" s="92">
        <f>12000*80/100</f>
        <v>9600</v>
      </c>
      <c r="N68" s="201"/>
    </row>
    <row r="69" spans="1:14" s="71" customFormat="1" ht="33" customHeight="1">
      <c r="A69" s="72">
        <v>62</v>
      </c>
      <c r="B69" s="73" t="s">
        <v>497</v>
      </c>
      <c r="C69" s="74" t="s">
        <v>498</v>
      </c>
      <c r="D69" s="73" t="s">
        <v>448</v>
      </c>
      <c r="E69" s="73" t="s">
        <v>467</v>
      </c>
      <c r="F69" s="74" t="s">
        <v>546</v>
      </c>
      <c r="G69" s="73" t="s">
        <v>6</v>
      </c>
      <c r="H69" s="73" t="s">
        <v>499</v>
      </c>
      <c r="I69" s="75">
        <v>58000</v>
      </c>
      <c r="J69" s="75">
        <v>46000</v>
      </c>
      <c r="K69" s="78">
        <f t="shared" si="0"/>
        <v>12000</v>
      </c>
      <c r="L69" s="75">
        <v>1</v>
      </c>
      <c r="M69" s="92">
        <f>12000*80/100</f>
        <v>9600</v>
      </c>
      <c r="N69" s="201"/>
    </row>
    <row r="70" spans="1:14" s="71" customFormat="1" ht="27" customHeight="1">
      <c r="A70" s="67">
        <v>63</v>
      </c>
      <c r="B70" s="73" t="s">
        <v>527</v>
      </c>
      <c r="C70" s="74" t="s">
        <v>528</v>
      </c>
      <c r="D70" s="73" t="s">
        <v>411</v>
      </c>
      <c r="E70" s="73" t="s">
        <v>412</v>
      </c>
      <c r="F70" s="74" t="s">
        <v>546</v>
      </c>
      <c r="G70" s="73" t="s">
        <v>398</v>
      </c>
      <c r="H70" s="73" t="s">
        <v>529</v>
      </c>
      <c r="I70" s="75">
        <v>58000</v>
      </c>
      <c r="J70" s="75">
        <v>46000</v>
      </c>
      <c r="K70" s="78">
        <f t="shared" si="0"/>
        <v>12000</v>
      </c>
      <c r="L70" s="75">
        <v>1</v>
      </c>
      <c r="M70" s="91">
        <f>K70*L70</f>
        <v>12000</v>
      </c>
      <c r="N70" s="201"/>
    </row>
    <row r="71" spans="1:14" s="71" customFormat="1" ht="47.25" customHeight="1">
      <c r="A71" s="72">
        <v>64</v>
      </c>
      <c r="B71" s="73" t="s">
        <v>482</v>
      </c>
      <c r="C71" s="74" t="s">
        <v>483</v>
      </c>
      <c r="D71" s="73" t="s">
        <v>484</v>
      </c>
      <c r="E71" s="73" t="s">
        <v>476</v>
      </c>
      <c r="F71" s="73" t="s">
        <v>549</v>
      </c>
      <c r="G71" s="73" t="s">
        <v>6</v>
      </c>
      <c r="H71" s="73" t="s">
        <v>486</v>
      </c>
      <c r="I71" s="75">
        <v>3332000</v>
      </c>
      <c r="J71" s="142">
        <v>2000000</v>
      </c>
      <c r="K71" s="143">
        <f>I71-J71</f>
        <v>1332000</v>
      </c>
      <c r="L71" s="75">
        <v>1</v>
      </c>
      <c r="M71" s="92">
        <f>K71*L71</f>
        <v>1332000</v>
      </c>
      <c r="N71" s="201"/>
    </row>
    <row r="72" spans="1:14" s="71" customFormat="1" ht="91.5" customHeight="1">
      <c r="A72" s="67">
        <v>65</v>
      </c>
      <c r="B72" s="73" t="s">
        <v>550</v>
      </c>
      <c r="C72" s="74" t="s">
        <v>551</v>
      </c>
      <c r="D72" s="73" t="s">
        <v>453</v>
      </c>
      <c r="E72" s="73" t="s">
        <v>416</v>
      </c>
      <c r="F72" s="73" t="s">
        <v>552</v>
      </c>
      <c r="G72" s="73" t="s">
        <v>384</v>
      </c>
      <c r="H72" s="73" t="s">
        <v>553</v>
      </c>
      <c r="I72" s="75">
        <v>2132000</v>
      </c>
      <c r="J72" s="142">
        <v>1500000</v>
      </c>
      <c r="K72" s="78">
        <f>I72-J72</f>
        <v>632000</v>
      </c>
      <c r="L72" s="75">
        <v>1</v>
      </c>
      <c r="M72" s="92">
        <f>632000*80/100</f>
        <v>505600</v>
      </c>
      <c r="N72" s="201"/>
    </row>
    <row r="73" spans="1:14" s="79" customFormat="1" ht="27" customHeight="1">
      <c r="A73" s="72">
        <v>66</v>
      </c>
      <c r="B73" s="76" t="s">
        <v>554</v>
      </c>
      <c r="C73" s="77" t="s">
        <v>555</v>
      </c>
      <c r="D73" s="76" t="s">
        <v>556</v>
      </c>
      <c r="E73" s="76" t="s">
        <v>557</v>
      </c>
      <c r="F73" s="76" t="s">
        <v>558</v>
      </c>
      <c r="G73" s="76" t="s">
        <v>559</v>
      </c>
      <c r="H73" s="76" t="s">
        <v>560</v>
      </c>
      <c r="I73" s="78">
        <v>25200</v>
      </c>
      <c r="J73" s="78">
        <v>10000</v>
      </c>
      <c r="K73" s="78">
        <f t="shared" si="0"/>
        <v>15200</v>
      </c>
      <c r="L73" s="78">
        <v>3</v>
      </c>
      <c r="M73" s="91">
        <f>K73*L73</f>
        <v>45600</v>
      </c>
      <c r="N73" s="201"/>
    </row>
    <row r="74" spans="1:14" s="71" customFormat="1" ht="27" customHeight="1">
      <c r="A74" s="67">
        <v>67</v>
      </c>
      <c r="B74" s="73" t="s">
        <v>478</v>
      </c>
      <c r="C74" s="74" t="s">
        <v>479</v>
      </c>
      <c r="D74" s="73" t="s">
        <v>471</v>
      </c>
      <c r="E74" s="73" t="s">
        <v>454</v>
      </c>
      <c r="F74" s="73" t="s">
        <v>561</v>
      </c>
      <c r="G74" s="73" t="s">
        <v>456</v>
      </c>
      <c r="H74" s="73" t="s">
        <v>481</v>
      </c>
      <c r="I74" s="75">
        <v>45200</v>
      </c>
      <c r="J74" s="75">
        <v>30000</v>
      </c>
      <c r="K74" s="78">
        <f t="shared" si="0"/>
        <v>15200</v>
      </c>
      <c r="L74" s="75">
        <v>4</v>
      </c>
      <c r="M74" s="92">
        <f>60800*80/100</f>
        <v>48640</v>
      </c>
      <c r="N74" s="201"/>
    </row>
    <row r="75" spans="1:14" s="71" customFormat="1" ht="27" customHeight="1">
      <c r="A75" s="72">
        <v>68</v>
      </c>
      <c r="B75" s="73" t="s">
        <v>562</v>
      </c>
      <c r="C75" s="74" t="s">
        <v>563</v>
      </c>
      <c r="D75" s="73" t="s">
        <v>484</v>
      </c>
      <c r="E75" s="73" t="s">
        <v>461</v>
      </c>
      <c r="F75" s="73" t="s">
        <v>564</v>
      </c>
      <c r="G75" s="73" t="s">
        <v>456</v>
      </c>
      <c r="H75" s="73" t="s">
        <v>565</v>
      </c>
      <c r="I75" s="75">
        <v>71000</v>
      </c>
      <c r="J75" s="75">
        <v>35000</v>
      </c>
      <c r="K75" s="78">
        <f t="shared" si="0"/>
        <v>36000</v>
      </c>
      <c r="L75" s="75">
        <v>17</v>
      </c>
      <c r="M75" s="92">
        <f>K75*L75</f>
        <v>612000</v>
      </c>
      <c r="N75" s="201"/>
    </row>
    <row r="76" spans="1:14" s="71" customFormat="1" ht="27" customHeight="1">
      <c r="A76" s="67">
        <v>69</v>
      </c>
      <c r="B76" s="73" t="s">
        <v>566</v>
      </c>
      <c r="C76" s="74" t="s">
        <v>567</v>
      </c>
      <c r="D76" s="73" t="s">
        <v>453</v>
      </c>
      <c r="E76" s="73" t="s">
        <v>416</v>
      </c>
      <c r="F76" s="73" t="s">
        <v>568</v>
      </c>
      <c r="G76" s="73" t="s">
        <v>456</v>
      </c>
      <c r="H76" s="73" t="s">
        <v>569</v>
      </c>
      <c r="I76" s="75">
        <v>71000</v>
      </c>
      <c r="J76" s="75" t="s">
        <v>386</v>
      </c>
      <c r="K76" s="78">
        <f>I76</f>
        <v>71000</v>
      </c>
      <c r="L76" s="75">
        <v>7</v>
      </c>
      <c r="M76" s="91">
        <f>K76*L76</f>
        <v>497000</v>
      </c>
      <c r="N76" s="201"/>
    </row>
    <row r="77" spans="1:14" s="71" customFormat="1" ht="27" customHeight="1">
      <c r="A77" s="72">
        <v>70</v>
      </c>
      <c r="B77" s="73" t="s">
        <v>570</v>
      </c>
      <c r="C77" s="74" t="s">
        <v>571</v>
      </c>
      <c r="D77" s="73" t="s">
        <v>402</v>
      </c>
      <c r="E77" s="73" t="s">
        <v>416</v>
      </c>
      <c r="F77" s="73" t="s">
        <v>568</v>
      </c>
      <c r="G77" s="73" t="s">
        <v>456</v>
      </c>
      <c r="H77" s="73" t="s">
        <v>572</v>
      </c>
      <c r="I77" s="75">
        <v>71000</v>
      </c>
      <c r="J77" s="75" t="s">
        <v>386</v>
      </c>
      <c r="K77" s="78">
        <f>I77</f>
        <v>71000</v>
      </c>
      <c r="L77" s="75">
        <v>7</v>
      </c>
      <c r="M77" s="92">
        <f>K77*L77</f>
        <v>497000</v>
      </c>
      <c r="N77" s="201"/>
    </row>
    <row r="78" spans="1:14" s="71" customFormat="1" ht="27" customHeight="1">
      <c r="A78" s="67">
        <v>71</v>
      </c>
      <c r="B78" s="73" t="s">
        <v>465</v>
      </c>
      <c r="C78" s="74" t="s">
        <v>466</v>
      </c>
      <c r="D78" s="73" t="s">
        <v>402</v>
      </c>
      <c r="E78" s="73" t="s">
        <v>467</v>
      </c>
      <c r="F78" s="73" t="s">
        <v>568</v>
      </c>
      <c r="G78" s="73" t="s">
        <v>456</v>
      </c>
      <c r="H78" s="73" t="s">
        <v>468</v>
      </c>
      <c r="I78" s="75">
        <v>71000</v>
      </c>
      <c r="J78" s="75">
        <v>35000</v>
      </c>
      <c r="K78" s="78">
        <f t="shared" si="0"/>
        <v>36000</v>
      </c>
      <c r="L78" s="75">
        <v>8</v>
      </c>
      <c r="M78" s="92">
        <f>288000*80/100</f>
        <v>230400</v>
      </c>
      <c r="N78" s="201"/>
    </row>
    <row r="79" spans="1:14" s="71" customFormat="1" ht="58.5" customHeight="1">
      <c r="A79" s="72">
        <v>72</v>
      </c>
      <c r="B79" s="73" t="s">
        <v>394</v>
      </c>
      <c r="C79" s="74" t="s">
        <v>395</v>
      </c>
      <c r="D79" s="73" t="s">
        <v>396</v>
      </c>
      <c r="E79" s="73" t="s">
        <v>396</v>
      </c>
      <c r="F79" s="73" t="s">
        <v>573</v>
      </c>
      <c r="G79" s="73" t="s">
        <v>398</v>
      </c>
      <c r="H79" s="73" t="s">
        <v>399</v>
      </c>
      <c r="I79" s="75">
        <v>187000</v>
      </c>
      <c r="J79" s="75">
        <v>121000</v>
      </c>
      <c r="K79" s="78">
        <f t="shared" si="0"/>
        <v>66000</v>
      </c>
      <c r="L79" s="75">
        <v>1</v>
      </c>
      <c r="M79" s="91">
        <f>K79*L79</f>
        <v>66000</v>
      </c>
      <c r="N79" s="201"/>
    </row>
    <row r="80" spans="1:14" s="71" customFormat="1" ht="52.5" customHeight="1">
      <c r="A80" s="67">
        <v>73</v>
      </c>
      <c r="B80" s="73" t="s">
        <v>404</v>
      </c>
      <c r="C80" s="74" t="s">
        <v>405</v>
      </c>
      <c r="D80" s="73" t="s">
        <v>402</v>
      </c>
      <c r="E80" s="73" t="s">
        <v>406</v>
      </c>
      <c r="F80" s="73" t="s">
        <v>573</v>
      </c>
      <c r="G80" s="73" t="s">
        <v>407</v>
      </c>
      <c r="H80" s="73" t="s">
        <v>408</v>
      </c>
      <c r="I80" s="75">
        <v>187000</v>
      </c>
      <c r="J80" s="75">
        <v>121000</v>
      </c>
      <c r="K80" s="78">
        <f t="shared" si="0"/>
        <v>66000</v>
      </c>
      <c r="L80" s="75">
        <v>1</v>
      </c>
      <c r="M80" s="92">
        <f>K80*L80</f>
        <v>66000</v>
      </c>
      <c r="N80" s="201"/>
    </row>
    <row r="81" spans="1:14" s="71" customFormat="1" ht="57" customHeight="1">
      <c r="A81" s="72">
        <v>74</v>
      </c>
      <c r="B81" s="73" t="s">
        <v>574</v>
      </c>
      <c r="C81" s="74" t="s">
        <v>575</v>
      </c>
      <c r="D81" s="73" t="s">
        <v>448</v>
      </c>
      <c r="E81" s="73" t="s">
        <v>412</v>
      </c>
      <c r="F81" s="73" t="s">
        <v>573</v>
      </c>
      <c r="G81" s="73" t="s">
        <v>576</v>
      </c>
      <c r="H81" s="73" t="s">
        <v>577</v>
      </c>
      <c r="I81" s="75">
        <v>187000</v>
      </c>
      <c r="J81" s="75">
        <v>121000</v>
      </c>
      <c r="K81" s="78">
        <f t="shared" si="0"/>
        <v>66000</v>
      </c>
      <c r="L81" s="75">
        <v>1</v>
      </c>
      <c r="M81" s="92">
        <f>K81*L81</f>
        <v>66000</v>
      </c>
      <c r="N81" s="201"/>
    </row>
    <row r="82" spans="1:14" s="79" customFormat="1" ht="42" customHeight="1">
      <c r="A82" s="67">
        <v>75</v>
      </c>
      <c r="B82" s="76" t="s">
        <v>578</v>
      </c>
      <c r="C82" s="77" t="s">
        <v>579</v>
      </c>
      <c r="D82" s="76" t="s">
        <v>484</v>
      </c>
      <c r="E82" s="76" t="s">
        <v>461</v>
      </c>
      <c r="F82" s="76" t="s">
        <v>580</v>
      </c>
      <c r="G82" s="76" t="s">
        <v>6</v>
      </c>
      <c r="H82" s="76" t="s">
        <v>581</v>
      </c>
      <c r="I82" s="78">
        <v>304000</v>
      </c>
      <c r="J82" s="78">
        <v>212000</v>
      </c>
      <c r="K82" s="78">
        <f t="shared" si="0"/>
        <v>92000</v>
      </c>
      <c r="L82" s="78">
        <v>1</v>
      </c>
      <c r="M82" s="91">
        <f>K82*L82</f>
        <v>92000</v>
      </c>
      <c r="N82" s="201"/>
    </row>
    <row r="83" spans="1:14" s="79" customFormat="1" ht="27" customHeight="1">
      <c r="A83" s="72">
        <v>76</v>
      </c>
      <c r="B83" s="76" t="s">
        <v>517</v>
      </c>
      <c r="C83" s="77" t="s">
        <v>518</v>
      </c>
      <c r="D83" s="76" t="s">
        <v>471</v>
      </c>
      <c r="E83" s="76" t="s">
        <v>461</v>
      </c>
      <c r="F83" s="76" t="s">
        <v>582</v>
      </c>
      <c r="G83" s="76" t="s">
        <v>502</v>
      </c>
      <c r="H83" s="76" t="s">
        <v>519</v>
      </c>
      <c r="I83" s="78">
        <v>1854000</v>
      </c>
      <c r="J83" s="143">
        <v>1211000</v>
      </c>
      <c r="K83" s="78">
        <f t="shared" si="0"/>
        <v>643000</v>
      </c>
      <c r="L83" s="78">
        <v>1</v>
      </c>
      <c r="M83" s="92">
        <f>K83*L83</f>
        <v>643000</v>
      </c>
      <c r="N83" s="201"/>
    </row>
    <row r="84" spans="1:14" s="86" customFormat="1" ht="18.75">
      <c r="A84" s="80"/>
      <c r="B84" s="81" t="s">
        <v>368</v>
      </c>
      <c r="C84" s="82"/>
      <c r="D84" s="83"/>
      <c r="E84" s="83"/>
      <c r="F84" s="83"/>
      <c r="G84" s="83"/>
      <c r="H84" s="83"/>
      <c r="I84" s="83"/>
      <c r="J84" s="83"/>
      <c r="K84" s="84"/>
      <c r="L84" s="83"/>
      <c r="M84" s="124">
        <f>SUM(M8:M83)</f>
        <v>7002330</v>
      </c>
      <c r="N84" s="85"/>
    </row>
    <row r="85" spans="1:14" s="86" customFormat="1" ht="10.5" customHeight="1">
      <c r="A85" s="109"/>
      <c r="B85" s="110"/>
      <c r="C85" s="111"/>
      <c r="D85" s="109"/>
      <c r="E85" s="109"/>
      <c r="F85" s="109"/>
      <c r="G85" s="109"/>
      <c r="H85" s="109"/>
      <c r="I85" s="109"/>
      <c r="J85" s="109"/>
      <c r="K85" s="112"/>
      <c r="L85" s="109"/>
      <c r="M85" s="109"/>
      <c r="N85" s="109"/>
    </row>
    <row r="86" spans="3:13" s="2" customFormat="1" ht="21.75" customHeight="1">
      <c r="C86" s="36"/>
      <c r="D86" s="29"/>
      <c r="E86" s="29"/>
      <c r="F86" s="196" t="s">
        <v>369</v>
      </c>
      <c r="G86" s="196"/>
      <c r="H86" s="196"/>
      <c r="I86" s="196"/>
      <c r="J86" s="196"/>
      <c r="K86" s="196"/>
      <c r="L86" s="196"/>
      <c r="M86" s="196"/>
    </row>
    <row r="87" spans="1:13" s="2" customFormat="1" ht="21" customHeight="1">
      <c r="A87" s="197" t="s">
        <v>370</v>
      </c>
      <c r="B87" s="197"/>
      <c r="C87" s="197"/>
      <c r="D87" s="60"/>
      <c r="E87" s="60"/>
      <c r="F87" s="192" t="s">
        <v>371</v>
      </c>
      <c r="G87" s="192"/>
      <c r="H87" s="192"/>
      <c r="I87" s="192"/>
      <c r="J87" s="192"/>
      <c r="K87" s="192"/>
      <c r="L87" s="192"/>
      <c r="M87" s="192"/>
    </row>
    <row r="88" spans="3:8" s="2" customFormat="1" ht="12.75">
      <c r="C88" s="36"/>
      <c r="D88" s="29"/>
      <c r="E88" s="29"/>
      <c r="F88" s="33"/>
      <c r="G88" s="33"/>
      <c r="H88" s="5"/>
    </row>
    <row r="89" spans="3:8" s="2" customFormat="1" ht="12.75">
      <c r="C89" s="36"/>
      <c r="D89" s="29"/>
      <c r="E89" s="29"/>
      <c r="F89" s="33"/>
      <c r="G89" s="33"/>
      <c r="H89" s="5"/>
    </row>
    <row r="90" spans="3:8" s="2" customFormat="1" ht="12.75">
      <c r="C90" s="36"/>
      <c r="D90" s="29"/>
      <c r="E90" s="29"/>
      <c r="F90" s="33"/>
      <c r="G90" s="33"/>
      <c r="H90" s="5"/>
    </row>
    <row r="91" spans="3:8" s="2" customFormat="1" ht="12.75">
      <c r="C91" s="36"/>
      <c r="D91" s="30"/>
      <c r="E91" s="30"/>
      <c r="F91" s="33"/>
      <c r="G91" s="33"/>
      <c r="H91" s="5"/>
    </row>
    <row r="92" spans="3:8" s="2" customFormat="1" ht="12.75">
      <c r="C92" s="36"/>
      <c r="D92" s="30"/>
      <c r="E92" s="30"/>
      <c r="F92" s="33"/>
      <c r="G92" s="33"/>
      <c r="H92" s="5"/>
    </row>
    <row r="93" spans="3:8" s="2" customFormat="1" ht="12.75">
      <c r="C93" s="36"/>
      <c r="D93" s="30"/>
      <c r="E93" s="30"/>
      <c r="F93" s="33"/>
      <c r="G93" s="33"/>
      <c r="H93" s="5"/>
    </row>
    <row r="94" spans="3:11" s="2" customFormat="1" ht="24" customHeight="1">
      <c r="C94" s="36"/>
      <c r="D94" s="30"/>
      <c r="E94" s="30"/>
      <c r="F94" s="192" t="s">
        <v>17</v>
      </c>
      <c r="G94" s="192"/>
      <c r="H94" s="192"/>
      <c r="I94" s="192"/>
      <c r="J94" s="192"/>
      <c r="K94" s="192"/>
    </row>
    <row r="96" ht="12.75">
      <c r="M96" s="88"/>
    </row>
  </sheetData>
  <sheetProtection/>
  <mergeCells count="17">
    <mergeCell ref="N24:N83"/>
    <mergeCell ref="F27:F28"/>
    <mergeCell ref="F29:F30"/>
    <mergeCell ref="F31:F37"/>
    <mergeCell ref="F38:F43"/>
    <mergeCell ref="F44:F52"/>
    <mergeCell ref="F62:F64"/>
    <mergeCell ref="A87:C87"/>
    <mergeCell ref="F94:K94"/>
    <mergeCell ref="A1:D1"/>
    <mergeCell ref="A2:D2"/>
    <mergeCell ref="A3:L3"/>
    <mergeCell ref="A5:L5"/>
    <mergeCell ref="A4:M4"/>
    <mergeCell ref="F8:F9"/>
    <mergeCell ref="F86:M86"/>
    <mergeCell ref="F87:M87"/>
  </mergeCells>
  <printOptions/>
  <pageMargins left="0.2" right="0.2" top="0.25" bottom="0.2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71"/>
  <sheetViews>
    <sheetView zoomScalePageLayoutView="0" workbookViewId="0" topLeftCell="A7">
      <selection activeCell="O13" sqref="N13:O13"/>
    </sheetView>
  </sheetViews>
  <sheetFormatPr defaultColWidth="9.140625" defaultRowHeight="12.75"/>
  <cols>
    <col min="1" max="1" width="5.7109375" style="99" customWidth="1"/>
    <col min="2" max="2" width="16.421875" style="100" customWidth="1"/>
    <col min="3" max="3" width="14.28125" style="101" customWidth="1"/>
    <col min="4" max="4" width="9.421875" style="102" customWidth="1"/>
    <col min="5" max="5" width="9.57421875" style="102" customWidth="1"/>
    <col min="6" max="6" width="22.28125" style="100" customWidth="1"/>
    <col min="7" max="7" width="9.00390625" style="100" customWidth="1"/>
    <col min="8" max="8" width="10.140625" style="116" customWidth="1"/>
    <col min="9" max="9" width="12.00390625" style="116" bestFit="1" customWidth="1"/>
    <col min="10" max="10" width="10.57421875" style="100" customWidth="1"/>
    <col min="11" max="11" width="17.140625" style="100" customWidth="1"/>
    <col min="12" max="16384" width="9.140625" style="100" customWidth="1"/>
  </cols>
  <sheetData>
    <row r="1" spans="1:41" s="52" customFormat="1" ht="18.75" customHeight="1">
      <c r="A1" s="193" t="s">
        <v>364</v>
      </c>
      <c r="B1" s="193"/>
      <c r="C1" s="193"/>
      <c r="D1" s="193"/>
      <c r="E1" s="44"/>
      <c r="F1" s="44"/>
      <c r="G1" s="45"/>
      <c r="H1" s="113"/>
      <c r="I1" s="47"/>
      <c r="J1" s="47"/>
      <c r="K1" s="48"/>
      <c r="L1" s="46"/>
      <c r="M1" s="49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46"/>
      <c r="AC1" s="46"/>
      <c r="AD1" s="46"/>
      <c r="AE1" s="46"/>
      <c r="AF1" s="46"/>
      <c r="AG1" s="46"/>
      <c r="AH1" s="46"/>
      <c r="AI1" s="46"/>
      <c r="AJ1" s="51"/>
      <c r="AK1" s="46"/>
      <c r="AL1" s="46"/>
      <c r="AM1" s="46"/>
      <c r="AN1" s="46"/>
      <c r="AO1" s="46"/>
    </row>
    <row r="2" spans="1:41" s="52" customFormat="1" ht="18" customHeight="1">
      <c r="A2" s="194" t="s">
        <v>365</v>
      </c>
      <c r="B2" s="194"/>
      <c r="C2" s="194"/>
      <c r="D2" s="194"/>
      <c r="E2" s="44"/>
      <c r="F2" s="44"/>
      <c r="G2" s="45"/>
      <c r="H2" s="113"/>
      <c r="I2" s="47"/>
      <c r="J2" s="47"/>
      <c r="K2" s="48"/>
      <c r="L2" s="46"/>
      <c r="M2" s="49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46"/>
      <c r="AC2" s="46"/>
      <c r="AD2" s="46"/>
      <c r="AE2" s="46"/>
      <c r="AF2" s="46"/>
      <c r="AG2" s="46"/>
      <c r="AH2" s="46"/>
      <c r="AI2" s="46"/>
      <c r="AJ2" s="51"/>
      <c r="AK2" s="51"/>
      <c r="AL2" s="46"/>
      <c r="AM2" s="46"/>
      <c r="AN2" s="46"/>
      <c r="AO2" s="46"/>
    </row>
    <row r="3" spans="1:41" s="59" customFormat="1" ht="21" customHeight="1">
      <c r="A3" s="195" t="s">
        <v>367</v>
      </c>
      <c r="B3" s="195"/>
      <c r="C3" s="195"/>
      <c r="D3" s="195"/>
      <c r="E3" s="195"/>
      <c r="F3" s="195"/>
      <c r="G3" s="195"/>
      <c r="H3" s="195"/>
      <c r="I3" s="195"/>
      <c r="J3" s="195"/>
      <c r="K3" s="55"/>
      <c r="L3" s="55"/>
      <c r="M3" s="56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5"/>
      <c r="AC3" s="55"/>
      <c r="AD3" s="55"/>
      <c r="AE3" s="55"/>
      <c r="AF3" s="55"/>
      <c r="AG3" s="55"/>
      <c r="AH3" s="55"/>
      <c r="AI3" s="58"/>
      <c r="AJ3" s="55"/>
      <c r="AK3" s="55"/>
      <c r="AL3" s="55"/>
      <c r="AM3" s="55"/>
      <c r="AN3" s="55"/>
      <c r="AO3" s="55"/>
    </row>
    <row r="4" spans="1:41" s="108" customFormat="1" ht="19.5" customHeight="1">
      <c r="A4" s="198" t="s">
        <v>605</v>
      </c>
      <c r="B4" s="198"/>
      <c r="C4" s="198"/>
      <c r="D4" s="198"/>
      <c r="E4" s="198"/>
      <c r="F4" s="198"/>
      <c r="G4" s="198"/>
      <c r="H4" s="198"/>
      <c r="I4" s="198"/>
      <c r="J4" s="198"/>
      <c r="K4" s="103"/>
      <c r="L4" s="103"/>
      <c r="M4" s="104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6"/>
      <c r="AC4" s="106"/>
      <c r="AD4" s="106"/>
      <c r="AE4" s="106"/>
      <c r="AF4" s="106"/>
      <c r="AG4" s="106"/>
      <c r="AH4" s="106"/>
      <c r="AI4" s="107"/>
      <c r="AJ4" s="106"/>
      <c r="AK4" s="106"/>
      <c r="AL4" s="106"/>
      <c r="AM4" s="106"/>
      <c r="AN4" s="106"/>
      <c r="AO4" s="106"/>
    </row>
    <row r="5" spans="1:41" s="59" customFormat="1" ht="17.25" customHeight="1">
      <c r="A5" s="195" t="s">
        <v>366</v>
      </c>
      <c r="B5" s="195"/>
      <c r="C5" s="195"/>
      <c r="D5" s="195"/>
      <c r="E5" s="195"/>
      <c r="F5" s="195"/>
      <c r="G5" s="195"/>
      <c r="H5" s="195"/>
      <c r="I5" s="195"/>
      <c r="J5" s="195"/>
      <c r="K5" s="55"/>
      <c r="L5" s="55"/>
      <c r="M5" s="56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5"/>
      <c r="AC5" s="55"/>
      <c r="AD5" s="55"/>
      <c r="AE5" s="55"/>
      <c r="AF5" s="55"/>
      <c r="AG5" s="55"/>
      <c r="AH5" s="55"/>
      <c r="AI5" s="58"/>
      <c r="AJ5" s="55"/>
      <c r="AK5" s="55"/>
      <c r="AL5" s="55"/>
      <c r="AM5" s="55"/>
      <c r="AN5" s="55"/>
      <c r="AO5" s="55"/>
    </row>
    <row r="6" spans="3:9" s="94" customFormat="1" ht="12">
      <c r="C6" s="95"/>
      <c r="D6" s="96"/>
      <c r="E6" s="96"/>
      <c r="H6" s="114"/>
      <c r="I6" s="114"/>
    </row>
    <row r="7" spans="1:11" s="97" customFormat="1" ht="36.75" customHeight="1">
      <c r="A7" s="125" t="s">
        <v>1</v>
      </c>
      <c r="B7" s="126" t="s">
        <v>19</v>
      </c>
      <c r="C7" s="126" t="s">
        <v>2</v>
      </c>
      <c r="D7" s="126" t="s">
        <v>20</v>
      </c>
      <c r="E7" s="126" t="s">
        <v>3</v>
      </c>
      <c r="F7" s="126" t="s">
        <v>583</v>
      </c>
      <c r="G7" s="126" t="s">
        <v>15</v>
      </c>
      <c r="H7" s="127" t="s">
        <v>21</v>
      </c>
      <c r="I7" s="127" t="s">
        <v>584</v>
      </c>
      <c r="J7" s="126" t="s">
        <v>5</v>
      </c>
      <c r="K7" s="128" t="s">
        <v>4</v>
      </c>
    </row>
    <row r="8" spans="1:11" s="98" customFormat="1" ht="27.75" customHeight="1">
      <c r="A8" s="207">
        <v>1</v>
      </c>
      <c r="B8" s="129" t="s">
        <v>585</v>
      </c>
      <c r="C8" s="129" t="s">
        <v>586</v>
      </c>
      <c r="D8" s="130">
        <v>42373</v>
      </c>
      <c r="E8" s="130">
        <v>42376</v>
      </c>
      <c r="F8" s="129" t="s">
        <v>587</v>
      </c>
      <c r="G8" s="129">
        <v>16600024</v>
      </c>
      <c r="H8" s="131"/>
      <c r="I8" s="131"/>
      <c r="J8" s="129" t="s">
        <v>588</v>
      </c>
      <c r="K8" s="206" t="s">
        <v>607</v>
      </c>
    </row>
    <row r="9" spans="1:11" s="98" customFormat="1" ht="27.75" customHeight="1">
      <c r="A9" s="207"/>
      <c r="B9" s="129" t="s">
        <v>585</v>
      </c>
      <c r="C9" s="129" t="s">
        <v>586</v>
      </c>
      <c r="D9" s="130">
        <v>42376</v>
      </c>
      <c r="E9" s="130">
        <v>42379</v>
      </c>
      <c r="F9" s="129" t="s">
        <v>589</v>
      </c>
      <c r="G9" s="129">
        <v>16600024</v>
      </c>
      <c r="H9" s="131">
        <v>1444835</v>
      </c>
      <c r="I9" s="131">
        <v>1444835</v>
      </c>
      <c r="J9" s="129" t="s">
        <v>590</v>
      </c>
      <c r="K9" s="206"/>
    </row>
    <row r="10" spans="1:11" s="94" customFormat="1" ht="27.75" customHeight="1">
      <c r="A10" s="208">
        <v>2</v>
      </c>
      <c r="B10" s="101" t="s">
        <v>591</v>
      </c>
      <c r="C10" s="101" t="s">
        <v>592</v>
      </c>
      <c r="D10" s="102">
        <v>42384</v>
      </c>
      <c r="E10" s="102">
        <v>42392</v>
      </c>
      <c r="F10" s="101" t="s">
        <v>593</v>
      </c>
      <c r="G10" s="101">
        <v>15009891</v>
      </c>
      <c r="H10" s="132"/>
      <c r="I10" s="132"/>
      <c r="J10" s="101" t="s">
        <v>594</v>
      </c>
      <c r="K10" s="206" t="s">
        <v>608</v>
      </c>
    </row>
    <row r="11" spans="1:11" s="94" customFormat="1" ht="27.75" customHeight="1">
      <c r="A11" s="208"/>
      <c r="B11" s="101" t="s">
        <v>591</v>
      </c>
      <c r="C11" s="101" t="s">
        <v>592</v>
      </c>
      <c r="D11" s="102" t="s">
        <v>595</v>
      </c>
      <c r="E11" s="102" t="s">
        <v>595</v>
      </c>
      <c r="F11" s="133" t="s">
        <v>593</v>
      </c>
      <c r="G11" s="141">
        <v>15009891</v>
      </c>
      <c r="H11" s="134">
        <v>143999.99</v>
      </c>
      <c r="I11" s="134">
        <v>143999.99</v>
      </c>
      <c r="J11" s="133" t="s">
        <v>596</v>
      </c>
      <c r="K11" s="206"/>
    </row>
    <row r="12" spans="1:11" s="94" customFormat="1" ht="29.25" customHeight="1">
      <c r="A12" s="209">
        <v>3</v>
      </c>
      <c r="B12" s="101" t="s">
        <v>597</v>
      </c>
      <c r="C12" s="101" t="s">
        <v>598</v>
      </c>
      <c r="D12" s="102">
        <v>42368</v>
      </c>
      <c r="E12" s="102">
        <v>42374</v>
      </c>
      <c r="F12" s="101" t="s">
        <v>599</v>
      </c>
      <c r="G12" s="101">
        <v>15006675</v>
      </c>
      <c r="H12" s="132">
        <v>1767519.99</v>
      </c>
      <c r="I12" s="132">
        <v>1767519.99</v>
      </c>
      <c r="J12" s="101" t="s">
        <v>594</v>
      </c>
      <c r="K12" s="206" t="s">
        <v>614</v>
      </c>
    </row>
    <row r="13" spans="1:12" s="94" customFormat="1" ht="27.75" customHeight="1">
      <c r="A13" s="210"/>
      <c r="B13" s="101" t="s">
        <v>597</v>
      </c>
      <c r="C13" s="101" t="s">
        <v>598</v>
      </c>
      <c r="D13" s="102">
        <v>42374</v>
      </c>
      <c r="E13" s="102">
        <v>42380</v>
      </c>
      <c r="F13" s="101" t="s">
        <v>600</v>
      </c>
      <c r="G13" s="101">
        <v>15006675</v>
      </c>
      <c r="H13" s="132">
        <v>2272149.55</v>
      </c>
      <c r="I13" s="132">
        <v>2272149.55</v>
      </c>
      <c r="J13" s="101" t="s">
        <v>200</v>
      </c>
      <c r="K13" s="206"/>
      <c r="L13" s="94" t="s">
        <v>609</v>
      </c>
    </row>
    <row r="14" spans="1:11" s="94" customFormat="1" ht="27.75" customHeight="1">
      <c r="A14" s="209">
        <v>4</v>
      </c>
      <c r="B14" s="101" t="s">
        <v>601</v>
      </c>
      <c r="C14" s="101" t="s">
        <v>602</v>
      </c>
      <c r="D14" s="102">
        <v>42363</v>
      </c>
      <c r="E14" s="102">
        <v>42375</v>
      </c>
      <c r="F14" s="101" t="s">
        <v>603</v>
      </c>
      <c r="G14" s="101">
        <v>13007656</v>
      </c>
      <c r="H14" s="132">
        <v>8662828.97</v>
      </c>
      <c r="I14" s="132">
        <v>8662828.97</v>
      </c>
      <c r="J14" s="101" t="s">
        <v>594</v>
      </c>
      <c r="K14" s="206" t="s">
        <v>615</v>
      </c>
    </row>
    <row r="15" spans="1:11" s="94" customFormat="1" ht="27.75" customHeight="1">
      <c r="A15" s="210"/>
      <c r="B15" s="101" t="s">
        <v>601</v>
      </c>
      <c r="C15" s="101" t="s">
        <v>602</v>
      </c>
      <c r="D15" s="102">
        <v>42375</v>
      </c>
      <c r="E15" s="102">
        <v>42387</v>
      </c>
      <c r="F15" s="101" t="s">
        <v>604</v>
      </c>
      <c r="G15" s="101">
        <v>13007656</v>
      </c>
      <c r="H15" s="132">
        <v>7704751.99</v>
      </c>
      <c r="I15" s="132">
        <v>7704751.99</v>
      </c>
      <c r="J15" s="101" t="s">
        <v>6</v>
      </c>
      <c r="K15" s="206"/>
    </row>
    <row r="16" spans="1:11" s="94" customFormat="1" ht="12">
      <c r="A16" s="135"/>
      <c r="B16" s="136"/>
      <c r="C16" s="137"/>
      <c r="D16" s="138"/>
      <c r="E16" s="138"/>
      <c r="F16" s="136"/>
      <c r="G16" s="136"/>
      <c r="H16" s="139"/>
      <c r="I16" s="139"/>
      <c r="J16" s="136"/>
      <c r="K16" s="140"/>
    </row>
    <row r="17" spans="3:11" s="2" customFormat="1" ht="21.75" customHeight="1">
      <c r="C17" s="36"/>
      <c r="D17" s="29"/>
      <c r="E17" s="29"/>
      <c r="F17" s="196" t="s">
        <v>369</v>
      </c>
      <c r="G17" s="196"/>
      <c r="H17" s="196"/>
      <c r="I17" s="196"/>
      <c r="J17" s="196"/>
      <c r="K17" s="196"/>
    </row>
    <row r="18" spans="1:11" s="2" customFormat="1" ht="21" customHeight="1">
      <c r="A18" s="197" t="s">
        <v>370</v>
      </c>
      <c r="B18" s="197"/>
      <c r="C18" s="197"/>
      <c r="D18" s="60"/>
      <c r="E18" s="60"/>
      <c r="F18" s="192" t="s">
        <v>371</v>
      </c>
      <c r="G18" s="192"/>
      <c r="H18" s="192"/>
      <c r="I18" s="192"/>
      <c r="J18" s="192"/>
      <c r="K18" s="192"/>
    </row>
    <row r="19" spans="3:9" s="2" customFormat="1" ht="12.75">
      <c r="C19" s="36"/>
      <c r="D19" s="29"/>
      <c r="E19" s="29"/>
      <c r="F19" s="33"/>
      <c r="G19" s="33"/>
      <c r="H19" s="115"/>
      <c r="I19" s="4"/>
    </row>
    <row r="20" spans="3:9" s="2" customFormat="1" ht="12.75">
      <c r="C20" s="36"/>
      <c r="D20" s="29"/>
      <c r="E20" s="29"/>
      <c r="F20" s="33"/>
      <c r="G20" s="33"/>
      <c r="H20" s="115"/>
      <c r="I20" s="4"/>
    </row>
    <row r="21" spans="3:9" s="2" customFormat="1" ht="12.75">
      <c r="C21" s="36"/>
      <c r="D21" s="29"/>
      <c r="E21" s="29"/>
      <c r="F21" s="33"/>
      <c r="G21" s="33"/>
      <c r="H21" s="115"/>
      <c r="I21" s="4"/>
    </row>
    <row r="22" spans="3:9" s="2" customFormat="1" ht="12.75">
      <c r="C22" s="36"/>
      <c r="D22" s="30"/>
      <c r="E22" s="30"/>
      <c r="F22" s="33"/>
      <c r="G22" s="33"/>
      <c r="H22" s="115"/>
      <c r="I22" s="4"/>
    </row>
    <row r="23" spans="3:9" s="2" customFormat="1" ht="12.75">
      <c r="C23" s="36"/>
      <c r="D23" s="30"/>
      <c r="E23" s="30"/>
      <c r="F23" s="33"/>
      <c r="G23" s="33"/>
      <c r="H23" s="115"/>
      <c r="I23" s="4"/>
    </row>
    <row r="24" spans="3:9" s="2" customFormat="1" ht="12.75">
      <c r="C24" s="36"/>
      <c r="D24" s="30"/>
      <c r="E24" s="30"/>
      <c r="F24" s="33"/>
      <c r="G24" s="33"/>
      <c r="H24" s="115"/>
      <c r="I24" s="4"/>
    </row>
    <row r="25" spans="3:11" s="2" customFormat="1" ht="24" customHeight="1">
      <c r="C25" s="36"/>
      <c r="D25" s="30"/>
      <c r="E25" s="30"/>
      <c r="F25" s="192" t="s">
        <v>17</v>
      </c>
      <c r="G25" s="192"/>
      <c r="H25" s="192"/>
      <c r="I25" s="192"/>
      <c r="J25" s="192"/>
      <c r="K25" s="192"/>
    </row>
    <row r="26" spans="3:9" s="94" customFormat="1" ht="12">
      <c r="C26" s="95"/>
      <c r="D26" s="96"/>
      <c r="E26" s="96"/>
      <c r="H26" s="114"/>
      <c r="I26" s="114"/>
    </row>
    <row r="27" spans="3:9" s="94" customFormat="1" ht="12">
      <c r="C27" s="95"/>
      <c r="D27" s="96"/>
      <c r="E27" s="96"/>
      <c r="H27" s="114"/>
      <c r="I27" s="114"/>
    </row>
    <row r="28" spans="3:9" s="94" customFormat="1" ht="12">
      <c r="C28" s="95"/>
      <c r="D28" s="96"/>
      <c r="E28" s="96"/>
      <c r="H28" s="114"/>
      <c r="I28" s="114"/>
    </row>
    <row r="29" spans="3:9" s="94" customFormat="1" ht="12">
      <c r="C29" s="95"/>
      <c r="D29" s="96"/>
      <c r="E29" s="96"/>
      <c r="H29" s="114"/>
      <c r="I29" s="114"/>
    </row>
    <row r="30" spans="3:9" s="94" customFormat="1" ht="12">
      <c r="C30" s="95"/>
      <c r="D30" s="96"/>
      <c r="E30" s="96"/>
      <c r="H30" s="114"/>
      <c r="I30" s="114"/>
    </row>
    <row r="31" spans="3:9" s="94" customFormat="1" ht="12">
      <c r="C31" s="95"/>
      <c r="D31" s="96"/>
      <c r="E31" s="96"/>
      <c r="H31" s="114"/>
      <c r="I31" s="114"/>
    </row>
    <row r="32" spans="3:9" s="94" customFormat="1" ht="12">
      <c r="C32" s="95"/>
      <c r="D32" s="96"/>
      <c r="E32" s="96"/>
      <c r="H32" s="114"/>
      <c r="I32" s="114"/>
    </row>
    <row r="33" spans="3:9" s="94" customFormat="1" ht="12">
      <c r="C33" s="95"/>
      <c r="D33" s="96"/>
      <c r="E33" s="96"/>
      <c r="H33" s="114"/>
      <c r="I33" s="114"/>
    </row>
    <row r="34" spans="3:9" s="94" customFormat="1" ht="12">
      <c r="C34" s="95"/>
      <c r="D34" s="96"/>
      <c r="E34" s="96"/>
      <c r="H34" s="114"/>
      <c r="I34" s="114"/>
    </row>
    <row r="35" spans="3:9" s="94" customFormat="1" ht="12">
      <c r="C35" s="95"/>
      <c r="D35" s="96"/>
      <c r="E35" s="96"/>
      <c r="H35" s="114"/>
      <c r="I35" s="114"/>
    </row>
    <row r="36" spans="3:9" s="94" customFormat="1" ht="12">
      <c r="C36" s="95"/>
      <c r="D36" s="96"/>
      <c r="E36" s="96"/>
      <c r="H36" s="114"/>
      <c r="I36" s="114"/>
    </row>
    <row r="37" spans="3:9" s="94" customFormat="1" ht="12">
      <c r="C37" s="95"/>
      <c r="D37" s="96"/>
      <c r="E37" s="96"/>
      <c r="H37" s="114"/>
      <c r="I37" s="114"/>
    </row>
    <row r="38" spans="3:9" s="94" customFormat="1" ht="12">
      <c r="C38" s="95"/>
      <c r="D38" s="96"/>
      <c r="E38" s="96"/>
      <c r="H38" s="114"/>
      <c r="I38" s="114"/>
    </row>
    <row r="39" spans="3:9" s="94" customFormat="1" ht="12">
      <c r="C39" s="95"/>
      <c r="D39" s="96"/>
      <c r="E39" s="96"/>
      <c r="H39" s="114"/>
      <c r="I39" s="114"/>
    </row>
    <row r="40" spans="3:9" s="94" customFormat="1" ht="12">
      <c r="C40" s="95"/>
      <c r="D40" s="96"/>
      <c r="E40" s="96"/>
      <c r="H40" s="114"/>
      <c r="I40" s="114"/>
    </row>
    <row r="41" spans="3:9" s="94" customFormat="1" ht="12">
      <c r="C41" s="95"/>
      <c r="D41" s="96"/>
      <c r="E41" s="96"/>
      <c r="H41" s="114"/>
      <c r="I41" s="114"/>
    </row>
    <row r="42" spans="3:9" s="94" customFormat="1" ht="12">
      <c r="C42" s="95"/>
      <c r="D42" s="96"/>
      <c r="E42" s="96"/>
      <c r="H42" s="114"/>
      <c r="I42" s="114"/>
    </row>
    <row r="43" spans="3:9" s="94" customFormat="1" ht="12">
      <c r="C43" s="95"/>
      <c r="D43" s="96"/>
      <c r="E43" s="96"/>
      <c r="H43" s="114"/>
      <c r="I43" s="114"/>
    </row>
    <row r="44" spans="3:9" s="94" customFormat="1" ht="12">
      <c r="C44" s="95"/>
      <c r="D44" s="96"/>
      <c r="E44" s="96"/>
      <c r="H44" s="114"/>
      <c r="I44" s="114"/>
    </row>
    <row r="45" spans="3:9" s="94" customFormat="1" ht="12">
      <c r="C45" s="95"/>
      <c r="D45" s="96"/>
      <c r="E45" s="96"/>
      <c r="H45" s="114"/>
      <c r="I45" s="114"/>
    </row>
    <row r="46" spans="3:9" s="94" customFormat="1" ht="12">
      <c r="C46" s="95"/>
      <c r="D46" s="96"/>
      <c r="E46" s="96"/>
      <c r="H46" s="114"/>
      <c r="I46" s="114"/>
    </row>
    <row r="47" spans="3:9" s="94" customFormat="1" ht="12">
      <c r="C47" s="95"/>
      <c r="D47" s="96"/>
      <c r="E47" s="96"/>
      <c r="H47" s="114"/>
      <c r="I47" s="114"/>
    </row>
    <row r="48" spans="3:9" s="94" customFormat="1" ht="12">
      <c r="C48" s="95"/>
      <c r="D48" s="96"/>
      <c r="E48" s="96"/>
      <c r="H48" s="114"/>
      <c r="I48" s="114"/>
    </row>
    <row r="49" spans="3:9" s="94" customFormat="1" ht="12">
      <c r="C49" s="95"/>
      <c r="D49" s="96"/>
      <c r="E49" s="96"/>
      <c r="H49" s="114"/>
      <c r="I49" s="114"/>
    </row>
    <row r="50" spans="3:9" s="94" customFormat="1" ht="12">
      <c r="C50" s="95"/>
      <c r="D50" s="96"/>
      <c r="E50" s="96"/>
      <c r="H50" s="114"/>
      <c r="I50" s="114"/>
    </row>
    <row r="51" spans="3:9" s="94" customFormat="1" ht="12">
      <c r="C51" s="95"/>
      <c r="D51" s="96"/>
      <c r="E51" s="96"/>
      <c r="H51" s="114"/>
      <c r="I51" s="114"/>
    </row>
    <row r="52" spans="3:9" s="94" customFormat="1" ht="12">
      <c r="C52" s="95"/>
      <c r="D52" s="96"/>
      <c r="E52" s="96"/>
      <c r="H52" s="114"/>
      <c r="I52" s="114"/>
    </row>
    <row r="53" spans="3:9" s="94" customFormat="1" ht="12">
      <c r="C53" s="95"/>
      <c r="D53" s="96"/>
      <c r="E53" s="96"/>
      <c r="H53" s="114"/>
      <c r="I53" s="114"/>
    </row>
    <row r="54" spans="3:9" s="94" customFormat="1" ht="12">
      <c r="C54" s="95"/>
      <c r="D54" s="96"/>
      <c r="E54" s="96"/>
      <c r="H54" s="114"/>
      <c r="I54" s="114"/>
    </row>
    <row r="55" spans="3:9" s="94" customFormat="1" ht="12">
      <c r="C55" s="95"/>
      <c r="D55" s="96"/>
      <c r="E55" s="96"/>
      <c r="H55" s="114"/>
      <c r="I55" s="114"/>
    </row>
    <row r="56" spans="3:9" s="94" customFormat="1" ht="12">
      <c r="C56" s="95"/>
      <c r="D56" s="96"/>
      <c r="E56" s="96"/>
      <c r="H56" s="114"/>
      <c r="I56" s="114"/>
    </row>
    <row r="57" spans="3:9" s="94" customFormat="1" ht="12">
      <c r="C57" s="95"/>
      <c r="D57" s="96"/>
      <c r="E57" s="96"/>
      <c r="H57" s="114"/>
      <c r="I57" s="114"/>
    </row>
    <row r="58" spans="3:9" s="94" customFormat="1" ht="12">
      <c r="C58" s="95"/>
      <c r="D58" s="96"/>
      <c r="E58" s="96"/>
      <c r="H58" s="114"/>
      <c r="I58" s="114"/>
    </row>
    <row r="59" spans="3:9" s="94" customFormat="1" ht="12">
      <c r="C59" s="95"/>
      <c r="D59" s="96"/>
      <c r="E59" s="96"/>
      <c r="H59" s="114"/>
      <c r="I59" s="114"/>
    </row>
    <row r="60" spans="3:9" s="94" customFormat="1" ht="12">
      <c r="C60" s="95"/>
      <c r="D60" s="96"/>
      <c r="E60" s="96"/>
      <c r="H60" s="114"/>
      <c r="I60" s="114"/>
    </row>
    <row r="61" spans="3:9" s="94" customFormat="1" ht="12">
      <c r="C61" s="95"/>
      <c r="D61" s="96"/>
      <c r="E61" s="96"/>
      <c r="H61" s="114"/>
      <c r="I61" s="114"/>
    </row>
    <row r="62" spans="3:9" s="94" customFormat="1" ht="12">
      <c r="C62" s="95"/>
      <c r="D62" s="96"/>
      <c r="E62" s="96"/>
      <c r="H62" s="114"/>
      <c r="I62" s="114"/>
    </row>
    <row r="63" spans="3:9" s="94" customFormat="1" ht="12">
      <c r="C63" s="95"/>
      <c r="D63" s="96"/>
      <c r="E63" s="96"/>
      <c r="H63" s="114"/>
      <c r="I63" s="114"/>
    </row>
    <row r="64" spans="3:9" s="94" customFormat="1" ht="12">
      <c r="C64" s="95"/>
      <c r="D64" s="96"/>
      <c r="E64" s="96"/>
      <c r="H64" s="114"/>
      <c r="I64" s="114"/>
    </row>
    <row r="65" spans="3:9" s="94" customFormat="1" ht="12">
      <c r="C65" s="95"/>
      <c r="D65" s="96"/>
      <c r="E65" s="96"/>
      <c r="H65" s="114"/>
      <c r="I65" s="114"/>
    </row>
    <row r="66" spans="3:9" s="94" customFormat="1" ht="12">
      <c r="C66" s="95"/>
      <c r="D66" s="96"/>
      <c r="E66" s="96"/>
      <c r="H66" s="114"/>
      <c r="I66" s="114"/>
    </row>
    <row r="67" spans="3:9" s="94" customFormat="1" ht="12">
      <c r="C67" s="95"/>
      <c r="D67" s="96"/>
      <c r="E67" s="96"/>
      <c r="H67" s="114"/>
      <c r="I67" s="114"/>
    </row>
    <row r="68" spans="3:9" s="94" customFormat="1" ht="12">
      <c r="C68" s="95"/>
      <c r="D68" s="96"/>
      <c r="E68" s="96"/>
      <c r="H68" s="114"/>
      <c r="I68" s="114"/>
    </row>
    <row r="69" spans="3:9" s="94" customFormat="1" ht="12">
      <c r="C69" s="95"/>
      <c r="D69" s="96"/>
      <c r="E69" s="96"/>
      <c r="H69" s="114"/>
      <c r="I69" s="114"/>
    </row>
    <row r="70" spans="3:9" s="94" customFormat="1" ht="12">
      <c r="C70" s="95"/>
      <c r="D70" s="96"/>
      <c r="E70" s="96"/>
      <c r="H70" s="114"/>
      <c r="I70" s="114"/>
    </row>
    <row r="71" spans="3:9" s="94" customFormat="1" ht="12">
      <c r="C71" s="95"/>
      <c r="D71" s="96"/>
      <c r="E71" s="96"/>
      <c r="H71" s="114"/>
      <c r="I71" s="114"/>
    </row>
  </sheetData>
  <sheetProtection/>
  <mergeCells count="17">
    <mergeCell ref="A1:D1"/>
    <mergeCell ref="A2:D2"/>
    <mergeCell ref="A4:J4"/>
    <mergeCell ref="A5:J5"/>
    <mergeCell ref="A3:J3"/>
    <mergeCell ref="F17:K17"/>
    <mergeCell ref="A14:A15"/>
    <mergeCell ref="A18:C18"/>
    <mergeCell ref="F18:K18"/>
    <mergeCell ref="F25:K25"/>
    <mergeCell ref="K10:K11"/>
    <mergeCell ref="K8:K9"/>
    <mergeCell ref="A8:A9"/>
    <mergeCell ref="A10:A11"/>
    <mergeCell ref="K12:K13"/>
    <mergeCell ref="K14:K15"/>
    <mergeCell ref="A12:A13"/>
  </mergeCells>
  <printOptions/>
  <pageMargins left="0.2" right="0.2" top="0.25" bottom="0.2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40">
      <selection activeCell="A61" sqref="A61:IV69"/>
    </sheetView>
  </sheetViews>
  <sheetFormatPr defaultColWidth="9.140625" defaultRowHeight="12.75"/>
  <cols>
    <col min="1" max="1" width="4.57421875" style="0" customWidth="1"/>
    <col min="2" max="2" width="9.57421875" style="0" customWidth="1"/>
    <col min="3" max="3" width="23.00390625" style="0" customWidth="1"/>
    <col min="4" max="5" width="10.7109375" style="0" customWidth="1"/>
    <col min="6" max="6" width="17.7109375" style="0" customWidth="1"/>
    <col min="7" max="7" width="11.00390625" style="0" customWidth="1"/>
    <col min="8" max="8" width="7.8515625" style="156" customWidth="1"/>
    <col min="9" max="9" width="8.7109375" style="0" customWidth="1"/>
    <col min="10" max="10" width="7.140625" style="156" customWidth="1"/>
    <col min="11" max="11" width="10.28125" style="156" customWidth="1"/>
    <col min="12" max="12" width="18.140625" style="0" customWidth="1"/>
  </cols>
  <sheetData>
    <row r="1" spans="2:11" s="144" customFormat="1" ht="15.75" customHeight="1">
      <c r="B1" s="211" t="s">
        <v>616</v>
      </c>
      <c r="C1" s="212"/>
      <c r="D1" s="212"/>
      <c r="E1" s="212"/>
      <c r="F1" s="212"/>
      <c r="G1" s="212"/>
      <c r="H1" s="212"/>
      <c r="I1" s="212"/>
      <c r="J1" s="212"/>
      <c r="K1" s="213"/>
    </row>
    <row r="2" spans="2:11" s="144" customFormat="1" ht="15" customHeight="1">
      <c r="B2" s="214" t="s">
        <v>617</v>
      </c>
      <c r="C2" s="215"/>
      <c r="D2" s="215"/>
      <c r="E2" s="215"/>
      <c r="F2" s="215"/>
      <c r="G2" s="215"/>
      <c r="H2" s="215"/>
      <c r="I2" s="215"/>
      <c r="J2" s="215"/>
      <c r="K2" s="216"/>
    </row>
    <row r="3" spans="2:11" s="144" customFormat="1" ht="15.75">
      <c r="B3" s="217"/>
      <c r="C3" s="218"/>
      <c r="D3" s="218"/>
      <c r="E3" s="218"/>
      <c r="F3" s="218"/>
      <c r="G3" s="218"/>
      <c r="H3" s="218"/>
      <c r="I3" s="218"/>
      <c r="J3" s="218"/>
      <c r="K3" s="219"/>
    </row>
    <row r="4" spans="1:12" s="146" customFormat="1" ht="45" customHeight="1">
      <c r="A4" s="145" t="s">
        <v>1</v>
      </c>
      <c r="B4" s="145" t="s">
        <v>372</v>
      </c>
      <c r="C4" s="145" t="s">
        <v>19</v>
      </c>
      <c r="D4" s="145" t="s">
        <v>20</v>
      </c>
      <c r="E4" s="145" t="s">
        <v>3</v>
      </c>
      <c r="F4" s="145" t="s">
        <v>2</v>
      </c>
      <c r="G4" s="145" t="s">
        <v>373</v>
      </c>
      <c r="H4" s="145" t="s">
        <v>618</v>
      </c>
      <c r="I4" s="145" t="s">
        <v>378</v>
      </c>
      <c r="J4" s="145" t="s">
        <v>619</v>
      </c>
      <c r="K4" s="145" t="s">
        <v>584</v>
      </c>
      <c r="L4" s="145" t="s">
        <v>4</v>
      </c>
    </row>
    <row r="5" spans="1:12" s="144" customFormat="1" ht="17.25" customHeight="1">
      <c r="A5" s="147">
        <v>1</v>
      </c>
      <c r="B5" s="148" t="s">
        <v>620</v>
      </c>
      <c r="C5" s="148" t="s">
        <v>621</v>
      </c>
      <c r="D5" s="148" t="s">
        <v>454</v>
      </c>
      <c r="E5" s="148" t="s">
        <v>467</v>
      </c>
      <c r="F5" s="148" t="s">
        <v>622</v>
      </c>
      <c r="G5" s="148" t="s">
        <v>623</v>
      </c>
      <c r="H5" s="149">
        <v>15000</v>
      </c>
      <c r="I5" s="148">
        <v>0.3</v>
      </c>
      <c r="J5" s="149">
        <v>4500</v>
      </c>
      <c r="K5" s="149">
        <v>4500</v>
      </c>
      <c r="L5" s="220" t="s">
        <v>624</v>
      </c>
    </row>
    <row r="6" spans="1:12" s="144" customFormat="1" ht="12.75">
      <c r="A6" s="147">
        <v>2</v>
      </c>
      <c r="B6" s="148" t="s">
        <v>625</v>
      </c>
      <c r="C6" s="148" t="s">
        <v>626</v>
      </c>
      <c r="D6" s="148" t="s">
        <v>434</v>
      </c>
      <c r="E6" s="148" t="s">
        <v>406</v>
      </c>
      <c r="F6" s="148" t="s">
        <v>627</v>
      </c>
      <c r="G6" s="148" t="s">
        <v>623</v>
      </c>
      <c r="H6" s="149">
        <v>15000</v>
      </c>
      <c r="I6" s="148">
        <v>0.3</v>
      </c>
      <c r="J6" s="149">
        <v>4500</v>
      </c>
      <c r="K6" s="149">
        <v>4500</v>
      </c>
      <c r="L6" s="220"/>
    </row>
    <row r="7" spans="1:12" s="144" customFormat="1" ht="12.75">
      <c r="A7" s="147">
        <v>3</v>
      </c>
      <c r="B7" s="148" t="s">
        <v>628</v>
      </c>
      <c r="C7" s="148" t="s">
        <v>629</v>
      </c>
      <c r="D7" s="148" t="s">
        <v>467</v>
      </c>
      <c r="E7" s="148" t="s">
        <v>406</v>
      </c>
      <c r="F7" s="148" t="s">
        <v>630</v>
      </c>
      <c r="G7" s="148" t="s">
        <v>623</v>
      </c>
      <c r="H7" s="149">
        <v>15000</v>
      </c>
      <c r="I7" s="148">
        <v>0.3</v>
      </c>
      <c r="J7" s="149">
        <v>4500</v>
      </c>
      <c r="K7" s="149">
        <v>4500</v>
      </c>
      <c r="L7" s="220"/>
    </row>
    <row r="8" spans="1:12" s="144" customFormat="1" ht="12.75">
      <c r="A8" s="147">
        <v>4</v>
      </c>
      <c r="B8" s="148" t="s">
        <v>631</v>
      </c>
      <c r="C8" s="148" t="s">
        <v>632</v>
      </c>
      <c r="D8" s="148" t="s">
        <v>416</v>
      </c>
      <c r="E8" s="148" t="s">
        <v>406</v>
      </c>
      <c r="F8" s="148" t="s">
        <v>633</v>
      </c>
      <c r="G8" s="148" t="s">
        <v>623</v>
      </c>
      <c r="H8" s="149">
        <v>15000</v>
      </c>
      <c r="I8" s="148">
        <v>0.3</v>
      </c>
      <c r="J8" s="149">
        <v>4500</v>
      </c>
      <c r="K8" s="149">
        <v>4500</v>
      </c>
      <c r="L8" s="220"/>
    </row>
    <row r="9" spans="1:12" s="144" customFormat="1" ht="12.75">
      <c r="A9" s="147">
        <v>5</v>
      </c>
      <c r="B9" s="148" t="s">
        <v>634</v>
      </c>
      <c r="C9" s="148" t="s">
        <v>635</v>
      </c>
      <c r="D9" s="148" t="s">
        <v>461</v>
      </c>
      <c r="E9" s="148" t="s">
        <v>406</v>
      </c>
      <c r="F9" s="148" t="s">
        <v>636</v>
      </c>
      <c r="G9" s="148" t="s">
        <v>623</v>
      </c>
      <c r="H9" s="149">
        <v>15000</v>
      </c>
      <c r="I9" s="148">
        <v>0.3</v>
      </c>
      <c r="J9" s="149">
        <v>4500</v>
      </c>
      <c r="K9" s="149">
        <v>4500</v>
      </c>
      <c r="L9" s="220"/>
    </row>
    <row r="10" spans="1:12" s="144" customFormat="1" ht="12.75">
      <c r="A10" s="147">
        <v>6</v>
      </c>
      <c r="B10" s="148" t="s">
        <v>637</v>
      </c>
      <c r="C10" s="148" t="s">
        <v>638</v>
      </c>
      <c r="D10" s="148" t="s">
        <v>461</v>
      </c>
      <c r="E10" s="148" t="s">
        <v>406</v>
      </c>
      <c r="F10" s="148" t="s">
        <v>639</v>
      </c>
      <c r="G10" s="148" t="s">
        <v>623</v>
      </c>
      <c r="H10" s="149">
        <v>15000</v>
      </c>
      <c r="I10" s="148">
        <v>0.3</v>
      </c>
      <c r="J10" s="149">
        <v>4500</v>
      </c>
      <c r="K10" s="149">
        <v>4500</v>
      </c>
      <c r="L10" s="220"/>
    </row>
    <row r="11" spans="1:12" s="144" customFormat="1" ht="12.75">
      <c r="A11" s="147">
        <v>7</v>
      </c>
      <c r="B11" s="148" t="s">
        <v>640</v>
      </c>
      <c r="C11" s="148" t="s">
        <v>641</v>
      </c>
      <c r="D11" s="148" t="s">
        <v>461</v>
      </c>
      <c r="E11" s="148" t="s">
        <v>642</v>
      </c>
      <c r="F11" s="148" t="s">
        <v>643</v>
      </c>
      <c r="G11" s="148" t="s">
        <v>623</v>
      </c>
      <c r="H11" s="149">
        <v>15000</v>
      </c>
      <c r="I11" s="148">
        <v>0.3</v>
      </c>
      <c r="J11" s="149">
        <v>4500</v>
      </c>
      <c r="K11" s="149">
        <v>4500</v>
      </c>
      <c r="L11" s="220"/>
    </row>
    <row r="12" spans="1:12" s="144" customFormat="1" ht="12.75">
      <c r="A12" s="147">
        <v>8</v>
      </c>
      <c r="B12" s="148" t="s">
        <v>644</v>
      </c>
      <c r="C12" s="148" t="s">
        <v>645</v>
      </c>
      <c r="D12" s="148" t="s">
        <v>391</v>
      </c>
      <c r="E12" s="148" t="s">
        <v>642</v>
      </c>
      <c r="F12" s="148" t="s">
        <v>646</v>
      </c>
      <c r="G12" s="148" t="s">
        <v>623</v>
      </c>
      <c r="H12" s="149">
        <v>15000</v>
      </c>
      <c r="I12" s="148">
        <v>0.3</v>
      </c>
      <c r="J12" s="149">
        <v>4500</v>
      </c>
      <c r="K12" s="149">
        <v>4500</v>
      </c>
      <c r="L12" s="150"/>
    </row>
    <row r="13" spans="1:12" s="144" customFormat="1" ht="12.75">
      <c r="A13" s="147">
        <v>9</v>
      </c>
      <c r="B13" s="148" t="s">
        <v>647</v>
      </c>
      <c r="C13" s="148" t="s">
        <v>648</v>
      </c>
      <c r="D13" s="148" t="s">
        <v>454</v>
      </c>
      <c r="E13" s="148" t="s">
        <v>642</v>
      </c>
      <c r="F13" s="148" t="s">
        <v>649</v>
      </c>
      <c r="G13" s="148" t="s">
        <v>623</v>
      </c>
      <c r="H13" s="149">
        <v>15000</v>
      </c>
      <c r="I13" s="148">
        <v>0.3</v>
      </c>
      <c r="J13" s="149">
        <v>4500</v>
      </c>
      <c r="K13" s="149">
        <v>4500</v>
      </c>
      <c r="L13" s="150"/>
    </row>
    <row r="14" spans="1:12" s="144" customFormat="1" ht="12.75">
      <c r="A14" s="147">
        <v>10</v>
      </c>
      <c r="B14" s="148" t="s">
        <v>650</v>
      </c>
      <c r="C14" s="148" t="s">
        <v>651</v>
      </c>
      <c r="D14" s="148" t="s">
        <v>420</v>
      </c>
      <c r="E14" s="148" t="s">
        <v>642</v>
      </c>
      <c r="F14" s="148" t="s">
        <v>652</v>
      </c>
      <c r="G14" s="148" t="s">
        <v>623</v>
      </c>
      <c r="H14" s="149">
        <v>15000</v>
      </c>
      <c r="I14" s="148">
        <v>0.3</v>
      </c>
      <c r="J14" s="149">
        <v>4500</v>
      </c>
      <c r="K14" s="149">
        <f>4500*80/100</f>
        <v>3600</v>
      </c>
      <c r="L14" s="150"/>
    </row>
    <row r="15" spans="1:12" s="144" customFormat="1" ht="12.75">
      <c r="A15" s="147">
        <v>11</v>
      </c>
      <c r="B15" s="148" t="s">
        <v>653</v>
      </c>
      <c r="C15" s="148" t="s">
        <v>654</v>
      </c>
      <c r="D15" s="148" t="s">
        <v>420</v>
      </c>
      <c r="E15" s="148" t="s">
        <v>642</v>
      </c>
      <c r="F15" s="148" t="s">
        <v>655</v>
      </c>
      <c r="G15" s="148" t="s">
        <v>623</v>
      </c>
      <c r="H15" s="149">
        <v>15000</v>
      </c>
      <c r="I15" s="148">
        <v>0.3</v>
      </c>
      <c r="J15" s="149">
        <v>4500</v>
      </c>
      <c r="K15" s="149">
        <v>4500</v>
      </c>
      <c r="L15" s="150"/>
    </row>
    <row r="16" spans="1:12" s="144" customFormat="1" ht="12.75">
      <c r="A16" s="147">
        <v>12</v>
      </c>
      <c r="B16" s="148" t="s">
        <v>656</v>
      </c>
      <c r="C16" s="148" t="s">
        <v>657</v>
      </c>
      <c r="D16" s="148" t="s">
        <v>416</v>
      </c>
      <c r="E16" s="148" t="s">
        <v>642</v>
      </c>
      <c r="F16" s="148" t="s">
        <v>658</v>
      </c>
      <c r="G16" s="148" t="s">
        <v>623</v>
      </c>
      <c r="H16" s="149">
        <v>15000</v>
      </c>
      <c r="I16" s="148">
        <v>0.3</v>
      </c>
      <c r="J16" s="149">
        <v>4500</v>
      </c>
      <c r="K16" s="149">
        <v>4500</v>
      </c>
      <c r="L16" s="150"/>
    </row>
    <row r="17" spans="1:12" s="144" customFormat="1" ht="12.75">
      <c r="A17" s="147">
        <v>13</v>
      </c>
      <c r="B17" s="148" t="s">
        <v>659</v>
      </c>
      <c r="C17" s="148" t="s">
        <v>660</v>
      </c>
      <c r="D17" s="148" t="s">
        <v>416</v>
      </c>
      <c r="E17" s="148" t="s">
        <v>642</v>
      </c>
      <c r="F17" s="148" t="s">
        <v>661</v>
      </c>
      <c r="G17" s="148" t="s">
        <v>623</v>
      </c>
      <c r="H17" s="149">
        <v>15000</v>
      </c>
      <c r="I17" s="148">
        <v>0.3</v>
      </c>
      <c r="J17" s="149">
        <v>4500</v>
      </c>
      <c r="K17" s="149">
        <f>4500*80/100</f>
        <v>3600</v>
      </c>
      <c r="L17" s="150"/>
    </row>
    <row r="18" spans="1:12" s="144" customFormat="1" ht="12.75">
      <c r="A18" s="147">
        <v>14</v>
      </c>
      <c r="B18" s="148" t="s">
        <v>662</v>
      </c>
      <c r="C18" s="148" t="s">
        <v>663</v>
      </c>
      <c r="D18" s="148" t="s">
        <v>416</v>
      </c>
      <c r="E18" s="148" t="s">
        <v>642</v>
      </c>
      <c r="F18" s="148" t="s">
        <v>664</v>
      </c>
      <c r="G18" s="148" t="s">
        <v>623</v>
      </c>
      <c r="H18" s="149">
        <v>15000</v>
      </c>
      <c r="I18" s="148">
        <v>0.3</v>
      </c>
      <c r="J18" s="149">
        <v>4500</v>
      </c>
      <c r="K18" s="149">
        <v>4500</v>
      </c>
      <c r="L18" s="150"/>
    </row>
    <row r="19" spans="1:12" s="144" customFormat="1" ht="12.75">
      <c r="A19" s="147">
        <v>15</v>
      </c>
      <c r="B19" s="148" t="s">
        <v>665</v>
      </c>
      <c r="C19" s="148" t="s">
        <v>666</v>
      </c>
      <c r="D19" s="148" t="s">
        <v>391</v>
      </c>
      <c r="E19" s="148" t="s">
        <v>667</v>
      </c>
      <c r="F19" s="148" t="s">
        <v>668</v>
      </c>
      <c r="G19" s="148" t="s">
        <v>623</v>
      </c>
      <c r="H19" s="149">
        <v>15000</v>
      </c>
      <c r="I19" s="148">
        <v>0.3</v>
      </c>
      <c r="J19" s="149">
        <v>4500</v>
      </c>
      <c r="K19" s="149">
        <f>4500*80/100</f>
        <v>3600</v>
      </c>
      <c r="L19" s="150"/>
    </row>
    <row r="20" spans="1:12" s="144" customFormat="1" ht="12.75">
      <c r="A20" s="147">
        <v>16</v>
      </c>
      <c r="B20" s="148" t="s">
        <v>669</v>
      </c>
      <c r="C20" s="148" t="s">
        <v>670</v>
      </c>
      <c r="D20" s="148" t="s">
        <v>391</v>
      </c>
      <c r="E20" s="148" t="s">
        <v>667</v>
      </c>
      <c r="F20" s="148" t="s">
        <v>671</v>
      </c>
      <c r="G20" s="148" t="s">
        <v>623</v>
      </c>
      <c r="H20" s="149">
        <v>15000</v>
      </c>
      <c r="I20" s="148">
        <v>0.3</v>
      </c>
      <c r="J20" s="149">
        <v>4500</v>
      </c>
      <c r="K20" s="149">
        <f>4500*80/100</f>
        <v>3600</v>
      </c>
      <c r="L20" s="150"/>
    </row>
    <row r="21" spans="1:12" s="144" customFormat="1" ht="12.75">
      <c r="A21" s="147">
        <v>17</v>
      </c>
      <c r="B21" s="148" t="s">
        <v>672</v>
      </c>
      <c r="C21" s="148" t="s">
        <v>673</v>
      </c>
      <c r="D21" s="148" t="s">
        <v>434</v>
      </c>
      <c r="E21" s="148" t="s">
        <v>667</v>
      </c>
      <c r="F21" s="148" t="s">
        <v>674</v>
      </c>
      <c r="G21" s="148" t="s">
        <v>623</v>
      </c>
      <c r="H21" s="149">
        <v>15000</v>
      </c>
      <c r="I21" s="148">
        <v>0.3</v>
      </c>
      <c r="J21" s="149">
        <v>4500</v>
      </c>
      <c r="K21" s="149">
        <f>4500*80/100</f>
        <v>3600</v>
      </c>
      <c r="L21" s="150"/>
    </row>
    <row r="22" spans="1:12" s="144" customFormat="1" ht="12.75">
      <c r="A22" s="147">
        <v>18</v>
      </c>
      <c r="B22" s="148" t="s">
        <v>675</v>
      </c>
      <c r="C22" s="148" t="s">
        <v>676</v>
      </c>
      <c r="D22" s="148" t="s">
        <v>434</v>
      </c>
      <c r="E22" s="148" t="s">
        <v>416</v>
      </c>
      <c r="F22" s="148" t="s">
        <v>677</v>
      </c>
      <c r="G22" s="148" t="s">
        <v>623</v>
      </c>
      <c r="H22" s="149">
        <v>15000</v>
      </c>
      <c r="I22" s="148">
        <v>0.3</v>
      </c>
      <c r="J22" s="149">
        <v>4500</v>
      </c>
      <c r="K22" s="149">
        <v>4500</v>
      </c>
      <c r="L22" s="220" t="s">
        <v>624</v>
      </c>
    </row>
    <row r="23" spans="1:12" s="144" customFormat="1" ht="12.75">
      <c r="A23" s="147">
        <v>19</v>
      </c>
      <c r="B23" s="148" t="s">
        <v>678</v>
      </c>
      <c r="C23" s="148" t="s">
        <v>679</v>
      </c>
      <c r="D23" s="148" t="s">
        <v>416</v>
      </c>
      <c r="E23" s="148" t="s">
        <v>667</v>
      </c>
      <c r="F23" s="148" t="s">
        <v>680</v>
      </c>
      <c r="G23" s="148" t="s">
        <v>623</v>
      </c>
      <c r="H23" s="149">
        <v>15000</v>
      </c>
      <c r="I23" s="148">
        <v>0.3</v>
      </c>
      <c r="J23" s="149">
        <v>4500</v>
      </c>
      <c r="K23" s="149">
        <v>4500</v>
      </c>
      <c r="L23" s="220"/>
    </row>
    <row r="24" spans="1:12" s="144" customFormat="1" ht="12.75">
      <c r="A24" s="147">
        <v>20</v>
      </c>
      <c r="B24" s="148" t="s">
        <v>681</v>
      </c>
      <c r="C24" s="148" t="s">
        <v>682</v>
      </c>
      <c r="D24" s="148" t="s">
        <v>434</v>
      </c>
      <c r="E24" s="148" t="s">
        <v>683</v>
      </c>
      <c r="F24" s="148" t="s">
        <v>684</v>
      </c>
      <c r="G24" s="148" t="s">
        <v>623</v>
      </c>
      <c r="H24" s="149">
        <v>15000</v>
      </c>
      <c r="I24" s="148">
        <v>0.3</v>
      </c>
      <c r="J24" s="149">
        <v>4500</v>
      </c>
      <c r="K24" s="149">
        <v>4500</v>
      </c>
      <c r="L24" s="220"/>
    </row>
    <row r="25" spans="1:12" s="144" customFormat="1" ht="12.75">
      <c r="A25" s="147">
        <v>21</v>
      </c>
      <c r="B25" s="148" t="s">
        <v>685</v>
      </c>
      <c r="C25" s="148" t="s">
        <v>686</v>
      </c>
      <c r="D25" s="148" t="s">
        <v>642</v>
      </c>
      <c r="E25" s="148" t="s">
        <v>683</v>
      </c>
      <c r="F25" s="148" t="s">
        <v>687</v>
      </c>
      <c r="G25" s="148" t="s">
        <v>623</v>
      </c>
      <c r="H25" s="149">
        <v>15000</v>
      </c>
      <c r="I25" s="148">
        <v>0.3</v>
      </c>
      <c r="J25" s="149">
        <v>4500</v>
      </c>
      <c r="K25" s="149">
        <v>4500</v>
      </c>
      <c r="L25" s="220"/>
    </row>
    <row r="26" spans="1:12" s="144" customFormat="1" ht="12.75">
      <c r="A26" s="147">
        <v>22</v>
      </c>
      <c r="B26" s="148" t="s">
        <v>688</v>
      </c>
      <c r="C26" s="148" t="s">
        <v>689</v>
      </c>
      <c r="D26" s="148" t="s">
        <v>642</v>
      </c>
      <c r="E26" s="148" t="s">
        <v>690</v>
      </c>
      <c r="F26" s="148" t="s">
        <v>691</v>
      </c>
      <c r="G26" s="148" t="s">
        <v>623</v>
      </c>
      <c r="H26" s="149">
        <v>15000</v>
      </c>
      <c r="I26" s="148">
        <v>0.3</v>
      </c>
      <c r="J26" s="149">
        <v>4500</v>
      </c>
      <c r="K26" s="149">
        <v>4500</v>
      </c>
      <c r="L26" s="220"/>
    </row>
    <row r="27" spans="1:12" s="144" customFormat="1" ht="12.75">
      <c r="A27" s="147">
        <v>23</v>
      </c>
      <c r="B27" s="148" t="s">
        <v>692</v>
      </c>
      <c r="C27" s="148" t="s">
        <v>693</v>
      </c>
      <c r="D27" s="148" t="s">
        <v>467</v>
      </c>
      <c r="E27" s="148" t="s">
        <v>406</v>
      </c>
      <c r="F27" s="148" t="s">
        <v>694</v>
      </c>
      <c r="G27" s="148" t="s">
        <v>623</v>
      </c>
      <c r="H27" s="149">
        <v>15000</v>
      </c>
      <c r="I27" s="148">
        <v>0.3</v>
      </c>
      <c r="J27" s="149">
        <v>4500</v>
      </c>
      <c r="K27" s="149">
        <f>4500*80/100</f>
        <v>3600</v>
      </c>
      <c r="L27" s="220"/>
    </row>
    <row r="28" spans="1:12" s="144" customFormat="1" ht="12.75">
      <c r="A28" s="147">
        <v>24</v>
      </c>
      <c r="B28" s="148" t="s">
        <v>695</v>
      </c>
      <c r="C28" s="148" t="s">
        <v>696</v>
      </c>
      <c r="D28" s="148" t="s">
        <v>454</v>
      </c>
      <c r="E28" s="148" t="s">
        <v>683</v>
      </c>
      <c r="F28" s="148" t="s">
        <v>697</v>
      </c>
      <c r="G28" s="148" t="s">
        <v>623</v>
      </c>
      <c r="H28" s="149">
        <v>15000</v>
      </c>
      <c r="I28" s="148">
        <v>0.3</v>
      </c>
      <c r="J28" s="149">
        <v>4500</v>
      </c>
      <c r="K28" s="149">
        <f>4500*80/100</f>
        <v>3600</v>
      </c>
      <c r="L28" s="220"/>
    </row>
    <row r="29" spans="1:12" s="144" customFormat="1" ht="12.75">
      <c r="A29" s="147">
        <v>25</v>
      </c>
      <c r="B29" s="148" t="s">
        <v>698</v>
      </c>
      <c r="C29" s="148" t="s">
        <v>699</v>
      </c>
      <c r="D29" s="148" t="s">
        <v>391</v>
      </c>
      <c r="E29" s="148" t="s">
        <v>690</v>
      </c>
      <c r="F29" s="148" t="s">
        <v>700</v>
      </c>
      <c r="G29" s="148" t="s">
        <v>623</v>
      </c>
      <c r="H29" s="149">
        <v>15000</v>
      </c>
      <c r="I29" s="148">
        <v>0.3</v>
      </c>
      <c r="J29" s="149">
        <v>4500</v>
      </c>
      <c r="K29" s="149">
        <v>4500</v>
      </c>
      <c r="L29" s="150"/>
    </row>
    <row r="30" spans="1:12" s="144" customFormat="1" ht="12.75">
      <c r="A30" s="147">
        <v>26</v>
      </c>
      <c r="B30" s="148" t="s">
        <v>701</v>
      </c>
      <c r="C30" s="148" t="s">
        <v>702</v>
      </c>
      <c r="D30" s="148" t="s">
        <v>461</v>
      </c>
      <c r="E30" s="148" t="s">
        <v>406</v>
      </c>
      <c r="F30" s="148" t="s">
        <v>703</v>
      </c>
      <c r="G30" s="148" t="s">
        <v>623</v>
      </c>
      <c r="H30" s="149">
        <v>15000</v>
      </c>
      <c r="I30" s="148">
        <v>0.3</v>
      </c>
      <c r="J30" s="149">
        <v>4500</v>
      </c>
      <c r="K30" s="149">
        <v>4500</v>
      </c>
      <c r="L30" s="150"/>
    </row>
    <row r="31" spans="1:12" s="144" customFormat="1" ht="12.75">
      <c r="A31" s="147">
        <v>27</v>
      </c>
      <c r="B31" s="148" t="s">
        <v>704</v>
      </c>
      <c r="C31" s="148" t="s">
        <v>705</v>
      </c>
      <c r="D31" s="148" t="s">
        <v>434</v>
      </c>
      <c r="E31" s="148" t="s">
        <v>706</v>
      </c>
      <c r="F31" s="148" t="s">
        <v>707</v>
      </c>
      <c r="G31" s="148" t="s">
        <v>623</v>
      </c>
      <c r="H31" s="149">
        <v>15000</v>
      </c>
      <c r="I31" s="148">
        <v>0.3</v>
      </c>
      <c r="J31" s="149">
        <v>4500</v>
      </c>
      <c r="K31" s="149">
        <v>4500</v>
      </c>
      <c r="L31" s="150"/>
    </row>
    <row r="32" spans="1:12" s="144" customFormat="1" ht="12.75">
      <c r="A32" s="147">
        <v>28</v>
      </c>
      <c r="B32" s="148" t="s">
        <v>708</v>
      </c>
      <c r="C32" s="148" t="s">
        <v>709</v>
      </c>
      <c r="D32" s="148" t="s">
        <v>467</v>
      </c>
      <c r="E32" s="148" t="s">
        <v>710</v>
      </c>
      <c r="F32" s="148" t="s">
        <v>711</v>
      </c>
      <c r="G32" s="148" t="s">
        <v>623</v>
      </c>
      <c r="H32" s="149">
        <v>15000</v>
      </c>
      <c r="I32" s="148">
        <v>0.3</v>
      </c>
      <c r="J32" s="149">
        <v>4500</v>
      </c>
      <c r="K32" s="149">
        <v>4500</v>
      </c>
      <c r="L32" s="150"/>
    </row>
    <row r="33" spans="1:12" s="144" customFormat="1" ht="12.75">
      <c r="A33" s="147">
        <v>29</v>
      </c>
      <c r="B33" s="148" t="s">
        <v>712</v>
      </c>
      <c r="C33" s="148" t="s">
        <v>713</v>
      </c>
      <c r="D33" s="148" t="s">
        <v>683</v>
      </c>
      <c r="E33" s="148" t="s">
        <v>710</v>
      </c>
      <c r="F33" s="148" t="s">
        <v>714</v>
      </c>
      <c r="G33" s="148" t="s">
        <v>623</v>
      </c>
      <c r="H33" s="149">
        <v>15000</v>
      </c>
      <c r="I33" s="148">
        <v>0.3</v>
      </c>
      <c r="J33" s="149">
        <v>4500</v>
      </c>
      <c r="K33" s="149">
        <v>4500</v>
      </c>
      <c r="L33" s="150"/>
    </row>
    <row r="34" spans="1:12" s="144" customFormat="1" ht="12.75">
      <c r="A34" s="147">
        <v>30</v>
      </c>
      <c r="B34" s="148" t="s">
        <v>715</v>
      </c>
      <c r="C34" s="148" t="s">
        <v>716</v>
      </c>
      <c r="D34" s="148" t="s">
        <v>461</v>
      </c>
      <c r="E34" s="148" t="s">
        <v>710</v>
      </c>
      <c r="F34" s="148" t="s">
        <v>717</v>
      </c>
      <c r="G34" s="148" t="s">
        <v>623</v>
      </c>
      <c r="H34" s="149">
        <v>15000</v>
      </c>
      <c r="I34" s="148">
        <v>0.3</v>
      </c>
      <c r="J34" s="149">
        <v>4500</v>
      </c>
      <c r="K34" s="149">
        <v>4500</v>
      </c>
      <c r="L34" s="150"/>
    </row>
    <row r="35" spans="1:12" s="144" customFormat="1" ht="12.75">
      <c r="A35" s="147">
        <v>31</v>
      </c>
      <c r="B35" s="148" t="s">
        <v>718</v>
      </c>
      <c r="C35" s="148" t="s">
        <v>719</v>
      </c>
      <c r="D35" s="148" t="s">
        <v>667</v>
      </c>
      <c r="E35" s="148" t="s">
        <v>710</v>
      </c>
      <c r="F35" s="148" t="s">
        <v>720</v>
      </c>
      <c r="G35" s="148" t="s">
        <v>623</v>
      </c>
      <c r="H35" s="149">
        <v>15000</v>
      </c>
      <c r="I35" s="148">
        <v>0.3</v>
      </c>
      <c r="J35" s="149">
        <v>4500</v>
      </c>
      <c r="K35" s="149">
        <v>4500</v>
      </c>
      <c r="L35" s="150"/>
    </row>
    <row r="36" spans="1:12" s="144" customFormat="1" ht="12.75">
      <c r="A36" s="147">
        <v>32</v>
      </c>
      <c r="B36" s="148" t="s">
        <v>721</v>
      </c>
      <c r="C36" s="148" t="s">
        <v>722</v>
      </c>
      <c r="D36" s="148" t="s">
        <v>667</v>
      </c>
      <c r="E36" s="148" t="s">
        <v>723</v>
      </c>
      <c r="F36" s="148" t="s">
        <v>724</v>
      </c>
      <c r="G36" s="148" t="s">
        <v>623</v>
      </c>
      <c r="H36" s="149">
        <v>15000</v>
      </c>
      <c r="I36" s="148">
        <v>0.3</v>
      </c>
      <c r="J36" s="149">
        <v>4500</v>
      </c>
      <c r="K36" s="149">
        <f>4500*80/100</f>
        <v>3600</v>
      </c>
      <c r="L36" s="150"/>
    </row>
    <row r="37" spans="1:12" s="144" customFormat="1" ht="12.75">
      <c r="A37" s="147">
        <v>33</v>
      </c>
      <c r="B37" s="148" t="s">
        <v>725</v>
      </c>
      <c r="C37" s="148" t="s">
        <v>726</v>
      </c>
      <c r="D37" s="148" t="s">
        <v>667</v>
      </c>
      <c r="E37" s="148" t="s">
        <v>723</v>
      </c>
      <c r="F37" s="148" t="s">
        <v>727</v>
      </c>
      <c r="G37" s="148" t="s">
        <v>623</v>
      </c>
      <c r="H37" s="149">
        <v>15000</v>
      </c>
      <c r="I37" s="148">
        <v>0.3</v>
      </c>
      <c r="J37" s="149">
        <v>4500</v>
      </c>
      <c r="K37" s="149">
        <v>4500</v>
      </c>
      <c r="L37" s="150"/>
    </row>
    <row r="38" spans="1:12" s="144" customFormat="1" ht="12.75">
      <c r="A38" s="147">
        <v>34</v>
      </c>
      <c r="B38" s="148" t="s">
        <v>728</v>
      </c>
      <c r="C38" s="148" t="s">
        <v>729</v>
      </c>
      <c r="D38" s="148" t="s">
        <v>667</v>
      </c>
      <c r="E38" s="148" t="s">
        <v>723</v>
      </c>
      <c r="F38" s="148" t="s">
        <v>730</v>
      </c>
      <c r="G38" s="148" t="s">
        <v>623</v>
      </c>
      <c r="H38" s="149">
        <v>15000</v>
      </c>
      <c r="I38" s="148">
        <v>0.3</v>
      </c>
      <c r="J38" s="149">
        <v>4500</v>
      </c>
      <c r="K38" s="149">
        <f>4500*80/100</f>
        <v>3600</v>
      </c>
      <c r="L38" s="150"/>
    </row>
    <row r="39" spans="1:12" s="144" customFormat="1" ht="12.75">
      <c r="A39" s="147">
        <v>35</v>
      </c>
      <c r="B39" s="148" t="s">
        <v>731</v>
      </c>
      <c r="C39" s="148" t="s">
        <v>732</v>
      </c>
      <c r="D39" s="148" t="s">
        <v>467</v>
      </c>
      <c r="E39" s="148" t="s">
        <v>723</v>
      </c>
      <c r="F39" s="148" t="s">
        <v>733</v>
      </c>
      <c r="G39" s="148" t="s">
        <v>623</v>
      </c>
      <c r="H39" s="149">
        <v>15000</v>
      </c>
      <c r="I39" s="148">
        <v>0.3</v>
      </c>
      <c r="J39" s="149">
        <v>4500</v>
      </c>
      <c r="K39" s="149">
        <v>4500</v>
      </c>
      <c r="L39" s="150"/>
    </row>
    <row r="40" spans="1:12" s="144" customFormat="1" ht="12.75">
      <c r="A40" s="147">
        <v>36</v>
      </c>
      <c r="B40" s="148" t="s">
        <v>734</v>
      </c>
      <c r="C40" s="148" t="s">
        <v>735</v>
      </c>
      <c r="D40" s="148" t="s">
        <v>683</v>
      </c>
      <c r="E40" s="148" t="s">
        <v>723</v>
      </c>
      <c r="F40" s="148" t="s">
        <v>736</v>
      </c>
      <c r="G40" s="148" t="s">
        <v>623</v>
      </c>
      <c r="H40" s="149">
        <v>15000</v>
      </c>
      <c r="I40" s="148">
        <v>0.3</v>
      </c>
      <c r="J40" s="149">
        <v>4500</v>
      </c>
      <c r="K40" s="149">
        <v>4500</v>
      </c>
      <c r="L40" s="150"/>
    </row>
    <row r="41" spans="1:12" s="144" customFormat="1" ht="12.75">
      <c r="A41" s="147">
        <v>37</v>
      </c>
      <c r="B41" s="148" t="s">
        <v>737</v>
      </c>
      <c r="C41" s="148" t="s">
        <v>738</v>
      </c>
      <c r="D41" s="148" t="s">
        <v>667</v>
      </c>
      <c r="E41" s="148" t="s">
        <v>683</v>
      </c>
      <c r="F41" s="148" t="s">
        <v>739</v>
      </c>
      <c r="G41" s="148" t="s">
        <v>623</v>
      </c>
      <c r="H41" s="149">
        <v>15000</v>
      </c>
      <c r="I41" s="148">
        <v>0.3</v>
      </c>
      <c r="J41" s="149">
        <v>4500</v>
      </c>
      <c r="K41" s="149">
        <v>4500</v>
      </c>
      <c r="L41" s="150"/>
    </row>
    <row r="42" spans="1:12" s="144" customFormat="1" ht="12.75">
      <c r="A42" s="147">
        <v>38</v>
      </c>
      <c r="B42" s="148" t="s">
        <v>740</v>
      </c>
      <c r="C42" s="148" t="s">
        <v>741</v>
      </c>
      <c r="D42" s="148" t="s">
        <v>642</v>
      </c>
      <c r="E42" s="148" t="s">
        <v>723</v>
      </c>
      <c r="F42" s="148" t="s">
        <v>742</v>
      </c>
      <c r="G42" s="148" t="s">
        <v>623</v>
      </c>
      <c r="H42" s="149">
        <v>15000</v>
      </c>
      <c r="I42" s="148">
        <v>0.3</v>
      </c>
      <c r="J42" s="149">
        <v>4500</v>
      </c>
      <c r="K42" s="149">
        <f>4500*80/100</f>
        <v>3600</v>
      </c>
      <c r="L42" s="220" t="s">
        <v>624</v>
      </c>
    </row>
    <row r="43" spans="1:12" s="144" customFormat="1" ht="12.75">
      <c r="A43" s="147">
        <v>39</v>
      </c>
      <c r="B43" s="148" t="s">
        <v>743</v>
      </c>
      <c r="C43" s="148" t="s">
        <v>744</v>
      </c>
      <c r="D43" s="148" t="s">
        <v>667</v>
      </c>
      <c r="E43" s="148" t="s">
        <v>745</v>
      </c>
      <c r="F43" s="148" t="s">
        <v>746</v>
      </c>
      <c r="G43" s="148" t="s">
        <v>623</v>
      </c>
      <c r="H43" s="149">
        <v>15000</v>
      </c>
      <c r="I43" s="148">
        <v>0.3</v>
      </c>
      <c r="J43" s="149">
        <v>4500</v>
      </c>
      <c r="K43" s="149">
        <v>4500</v>
      </c>
      <c r="L43" s="220"/>
    </row>
    <row r="44" spans="1:12" s="144" customFormat="1" ht="12.75">
      <c r="A44" s="147">
        <v>40</v>
      </c>
      <c r="B44" s="148" t="s">
        <v>747</v>
      </c>
      <c r="C44" s="148" t="s">
        <v>748</v>
      </c>
      <c r="D44" s="148" t="s">
        <v>391</v>
      </c>
      <c r="E44" s="148" t="s">
        <v>745</v>
      </c>
      <c r="F44" s="148" t="s">
        <v>749</v>
      </c>
      <c r="G44" s="148" t="s">
        <v>623</v>
      </c>
      <c r="H44" s="149">
        <v>15000</v>
      </c>
      <c r="I44" s="148">
        <v>0.3</v>
      </c>
      <c r="J44" s="149">
        <v>4500</v>
      </c>
      <c r="K44" s="149">
        <f>4500*95/100</f>
        <v>4275</v>
      </c>
      <c r="L44" s="220"/>
    </row>
    <row r="45" spans="1:12" s="144" customFormat="1" ht="12.75">
      <c r="A45" s="147">
        <v>41</v>
      </c>
      <c r="B45" s="148" t="s">
        <v>750</v>
      </c>
      <c r="C45" s="148" t="s">
        <v>751</v>
      </c>
      <c r="D45" s="148" t="s">
        <v>667</v>
      </c>
      <c r="E45" s="148" t="s">
        <v>745</v>
      </c>
      <c r="F45" s="148" t="s">
        <v>752</v>
      </c>
      <c r="G45" s="148" t="s">
        <v>623</v>
      </c>
      <c r="H45" s="149">
        <v>15000</v>
      </c>
      <c r="I45" s="148">
        <v>0.3</v>
      </c>
      <c r="J45" s="149">
        <v>4500</v>
      </c>
      <c r="K45" s="149">
        <v>4275</v>
      </c>
      <c r="L45" s="220"/>
    </row>
    <row r="46" spans="1:12" s="144" customFormat="1" ht="12.75">
      <c r="A46" s="147">
        <v>42</v>
      </c>
      <c r="B46" s="148" t="s">
        <v>753</v>
      </c>
      <c r="C46" s="148" t="s">
        <v>754</v>
      </c>
      <c r="D46" s="148" t="s">
        <v>683</v>
      </c>
      <c r="E46" s="148" t="s">
        <v>755</v>
      </c>
      <c r="F46" s="148" t="s">
        <v>756</v>
      </c>
      <c r="G46" s="148" t="s">
        <v>623</v>
      </c>
      <c r="H46" s="149">
        <v>15000</v>
      </c>
      <c r="I46" s="148">
        <v>0.3</v>
      </c>
      <c r="J46" s="149">
        <v>4500</v>
      </c>
      <c r="K46" s="149">
        <v>4275</v>
      </c>
      <c r="L46" s="220"/>
    </row>
    <row r="47" spans="1:12" s="144" customFormat="1" ht="12.75">
      <c r="A47" s="147">
        <v>43</v>
      </c>
      <c r="B47" s="148" t="s">
        <v>757</v>
      </c>
      <c r="C47" s="148" t="s">
        <v>758</v>
      </c>
      <c r="D47" s="148" t="s">
        <v>667</v>
      </c>
      <c r="E47" s="148" t="s">
        <v>755</v>
      </c>
      <c r="F47" s="148" t="s">
        <v>759</v>
      </c>
      <c r="G47" s="148" t="s">
        <v>623</v>
      </c>
      <c r="H47" s="149">
        <v>15000</v>
      </c>
      <c r="I47" s="148">
        <v>0.3</v>
      </c>
      <c r="J47" s="149">
        <v>4500</v>
      </c>
      <c r="K47" s="149">
        <v>4500</v>
      </c>
      <c r="L47" s="220"/>
    </row>
    <row r="48" spans="1:12" s="144" customFormat="1" ht="12.75">
      <c r="A48" s="147">
        <v>44</v>
      </c>
      <c r="B48" s="148" t="s">
        <v>760</v>
      </c>
      <c r="C48" s="148" t="s">
        <v>761</v>
      </c>
      <c r="D48" s="148" t="s">
        <v>642</v>
      </c>
      <c r="E48" s="148" t="s">
        <v>755</v>
      </c>
      <c r="F48" s="148" t="s">
        <v>762</v>
      </c>
      <c r="G48" s="148" t="s">
        <v>623</v>
      </c>
      <c r="H48" s="149">
        <v>15000</v>
      </c>
      <c r="I48" s="148">
        <v>0.3</v>
      </c>
      <c r="J48" s="149">
        <v>4500</v>
      </c>
      <c r="K48" s="149">
        <v>4500</v>
      </c>
      <c r="L48" s="220"/>
    </row>
    <row r="49" spans="1:12" s="144" customFormat="1" ht="12.75">
      <c r="A49" s="147">
        <v>45</v>
      </c>
      <c r="B49" s="148" t="s">
        <v>763</v>
      </c>
      <c r="C49" s="148" t="s">
        <v>764</v>
      </c>
      <c r="D49" s="148" t="s">
        <v>683</v>
      </c>
      <c r="E49" s="148" t="s">
        <v>755</v>
      </c>
      <c r="F49" s="148" t="s">
        <v>765</v>
      </c>
      <c r="G49" s="148" t="s">
        <v>623</v>
      </c>
      <c r="H49" s="149">
        <v>15000</v>
      </c>
      <c r="I49" s="148">
        <v>0.3</v>
      </c>
      <c r="J49" s="149">
        <v>4500</v>
      </c>
      <c r="K49" s="149">
        <f>J49*95/100</f>
        <v>4275</v>
      </c>
      <c r="L49" s="150"/>
    </row>
    <row r="50" spans="1:12" s="144" customFormat="1" ht="12.75">
      <c r="A50" s="147">
        <v>46</v>
      </c>
      <c r="B50" s="148" t="s">
        <v>766</v>
      </c>
      <c r="C50" s="148" t="s">
        <v>767</v>
      </c>
      <c r="D50" s="148" t="s">
        <v>667</v>
      </c>
      <c r="E50" s="148" t="s">
        <v>755</v>
      </c>
      <c r="F50" s="148" t="s">
        <v>768</v>
      </c>
      <c r="G50" s="148" t="s">
        <v>623</v>
      </c>
      <c r="H50" s="149">
        <v>15000</v>
      </c>
      <c r="I50" s="148">
        <v>0.3</v>
      </c>
      <c r="J50" s="149">
        <v>4500</v>
      </c>
      <c r="K50" s="149">
        <v>4500</v>
      </c>
      <c r="L50" s="150"/>
    </row>
    <row r="51" spans="1:12" s="144" customFormat="1" ht="12.75">
      <c r="A51" s="147">
        <v>47</v>
      </c>
      <c r="B51" s="148" t="s">
        <v>769</v>
      </c>
      <c r="C51" s="148" t="s">
        <v>770</v>
      </c>
      <c r="D51" s="148" t="s">
        <v>406</v>
      </c>
      <c r="E51" s="148" t="s">
        <v>771</v>
      </c>
      <c r="F51" s="148" t="s">
        <v>772</v>
      </c>
      <c r="G51" s="148" t="s">
        <v>623</v>
      </c>
      <c r="H51" s="149">
        <v>15000</v>
      </c>
      <c r="I51" s="148">
        <v>0.3</v>
      </c>
      <c r="J51" s="149">
        <v>4500</v>
      </c>
      <c r="K51" s="149">
        <v>4500</v>
      </c>
      <c r="L51" s="150"/>
    </row>
    <row r="52" spans="1:12" s="144" customFormat="1" ht="12.75">
      <c r="A52" s="147">
        <v>48</v>
      </c>
      <c r="B52" s="148" t="s">
        <v>773</v>
      </c>
      <c r="C52" s="148" t="s">
        <v>774</v>
      </c>
      <c r="D52" s="148" t="s">
        <v>642</v>
      </c>
      <c r="E52" s="148" t="s">
        <v>775</v>
      </c>
      <c r="F52" s="148" t="s">
        <v>776</v>
      </c>
      <c r="G52" s="148" t="s">
        <v>623</v>
      </c>
      <c r="H52" s="149">
        <v>15000</v>
      </c>
      <c r="I52" s="148">
        <v>0.3</v>
      </c>
      <c r="J52" s="149">
        <v>4500</v>
      </c>
      <c r="K52" s="149">
        <v>4500</v>
      </c>
      <c r="L52" s="150"/>
    </row>
    <row r="53" spans="1:12" s="144" customFormat="1" ht="12.75">
      <c r="A53" s="147">
        <v>49</v>
      </c>
      <c r="B53" s="148" t="s">
        <v>777</v>
      </c>
      <c r="C53" s="148" t="s">
        <v>778</v>
      </c>
      <c r="D53" s="148" t="s">
        <v>710</v>
      </c>
      <c r="E53" s="148" t="s">
        <v>775</v>
      </c>
      <c r="F53" s="148" t="s">
        <v>779</v>
      </c>
      <c r="G53" s="148" t="s">
        <v>623</v>
      </c>
      <c r="H53" s="149">
        <v>15000</v>
      </c>
      <c r="I53" s="148">
        <v>0.3</v>
      </c>
      <c r="J53" s="149">
        <v>4500</v>
      </c>
      <c r="K53" s="149">
        <f>4500*95/100</f>
        <v>4275</v>
      </c>
      <c r="L53" s="150"/>
    </row>
    <row r="54" spans="1:12" s="144" customFormat="1" ht="12.75">
      <c r="A54" s="147">
        <v>50</v>
      </c>
      <c r="B54" s="148" t="s">
        <v>780</v>
      </c>
      <c r="C54" s="148" t="s">
        <v>781</v>
      </c>
      <c r="D54" s="148" t="s">
        <v>667</v>
      </c>
      <c r="E54" s="148" t="s">
        <v>775</v>
      </c>
      <c r="F54" s="148" t="s">
        <v>782</v>
      </c>
      <c r="G54" s="148" t="s">
        <v>623</v>
      </c>
      <c r="H54" s="149">
        <v>15000</v>
      </c>
      <c r="I54" s="148">
        <v>0.3</v>
      </c>
      <c r="J54" s="149">
        <v>4500</v>
      </c>
      <c r="K54" s="149">
        <v>4500</v>
      </c>
      <c r="L54" s="150"/>
    </row>
    <row r="55" spans="1:12" s="144" customFormat="1" ht="12.75">
      <c r="A55" s="147">
        <v>51</v>
      </c>
      <c r="B55" s="148" t="s">
        <v>783</v>
      </c>
      <c r="C55" s="148" t="s">
        <v>784</v>
      </c>
      <c r="D55" s="148" t="s">
        <v>755</v>
      </c>
      <c r="E55" s="148" t="s">
        <v>775</v>
      </c>
      <c r="F55" s="148" t="s">
        <v>785</v>
      </c>
      <c r="G55" s="148" t="s">
        <v>623</v>
      </c>
      <c r="H55" s="149">
        <v>15000</v>
      </c>
      <c r="I55" s="148">
        <v>0.3</v>
      </c>
      <c r="J55" s="149">
        <v>4500</v>
      </c>
      <c r="K55" s="149">
        <v>4500</v>
      </c>
      <c r="L55" s="150"/>
    </row>
    <row r="56" spans="1:12" s="144" customFormat="1" ht="12.75">
      <c r="A56" s="147">
        <v>52</v>
      </c>
      <c r="B56" s="148" t="s">
        <v>786</v>
      </c>
      <c r="C56" s="148" t="s">
        <v>787</v>
      </c>
      <c r="D56" s="148" t="s">
        <v>416</v>
      </c>
      <c r="E56" s="148" t="s">
        <v>406</v>
      </c>
      <c r="F56" s="148" t="s">
        <v>788</v>
      </c>
      <c r="G56" s="148" t="s">
        <v>623</v>
      </c>
      <c r="H56" s="149">
        <v>15000</v>
      </c>
      <c r="I56" s="148">
        <v>0.3</v>
      </c>
      <c r="J56" s="149">
        <v>4500</v>
      </c>
      <c r="K56" s="149">
        <v>4500</v>
      </c>
      <c r="L56" s="150"/>
    </row>
    <row r="57" spans="1:12" s="144" customFormat="1" ht="12.75">
      <c r="A57" s="147">
        <v>53</v>
      </c>
      <c r="B57" s="148" t="s">
        <v>789</v>
      </c>
      <c r="C57" s="148" t="s">
        <v>790</v>
      </c>
      <c r="D57" s="148" t="s">
        <v>723</v>
      </c>
      <c r="E57" s="148" t="s">
        <v>791</v>
      </c>
      <c r="F57" s="148" t="s">
        <v>792</v>
      </c>
      <c r="G57" s="148" t="s">
        <v>623</v>
      </c>
      <c r="H57" s="149">
        <v>15000</v>
      </c>
      <c r="I57" s="148">
        <v>0.3</v>
      </c>
      <c r="J57" s="149">
        <v>4500</v>
      </c>
      <c r="K57" s="149">
        <v>4500</v>
      </c>
      <c r="L57" s="150"/>
    </row>
    <row r="58" spans="1:12" s="144" customFormat="1" ht="12.75">
      <c r="A58" s="147">
        <v>54</v>
      </c>
      <c r="B58" s="148" t="s">
        <v>793</v>
      </c>
      <c r="C58" s="148" t="s">
        <v>794</v>
      </c>
      <c r="D58" s="148" t="s">
        <v>683</v>
      </c>
      <c r="E58" s="148" t="s">
        <v>690</v>
      </c>
      <c r="F58" s="148" t="s">
        <v>795</v>
      </c>
      <c r="G58" s="148" t="s">
        <v>623</v>
      </c>
      <c r="H58" s="149">
        <v>15000</v>
      </c>
      <c r="I58" s="148">
        <v>0.3</v>
      </c>
      <c r="J58" s="149">
        <v>4500</v>
      </c>
      <c r="K58" s="149">
        <v>4500</v>
      </c>
      <c r="L58" s="150"/>
    </row>
    <row r="59" spans="1:12" s="155" customFormat="1" ht="15.75">
      <c r="A59" s="151"/>
      <c r="B59" s="152"/>
      <c r="C59" s="152" t="s">
        <v>368</v>
      </c>
      <c r="D59" s="152"/>
      <c r="E59" s="152"/>
      <c r="F59" s="152"/>
      <c r="G59" s="152"/>
      <c r="H59" s="153"/>
      <c r="I59" s="152"/>
      <c r="J59" s="153"/>
      <c r="K59" s="153">
        <v>240300</v>
      </c>
      <c r="L59" s="154"/>
    </row>
    <row r="61" spans="3:11" s="2" customFormat="1" ht="21.75" customHeight="1">
      <c r="C61" s="36"/>
      <c r="D61" s="29"/>
      <c r="E61" s="29"/>
      <c r="F61" s="196" t="s">
        <v>369</v>
      </c>
      <c r="G61" s="196"/>
      <c r="H61" s="196"/>
      <c r="I61" s="196"/>
      <c r="J61" s="196"/>
      <c r="K61" s="196"/>
    </row>
    <row r="62" spans="1:11" s="2" customFormat="1" ht="21" customHeight="1">
      <c r="A62" s="197" t="s">
        <v>370</v>
      </c>
      <c r="B62" s="197"/>
      <c r="C62" s="197"/>
      <c r="D62" s="60"/>
      <c r="E62" s="60"/>
      <c r="F62" s="192" t="s">
        <v>371</v>
      </c>
      <c r="G62" s="192"/>
      <c r="H62" s="192"/>
      <c r="I62" s="192"/>
      <c r="J62" s="192"/>
      <c r="K62" s="192"/>
    </row>
    <row r="63" spans="3:9" s="2" customFormat="1" ht="12.75">
      <c r="C63" s="36"/>
      <c r="D63" s="29"/>
      <c r="E63" s="29"/>
      <c r="F63" s="33"/>
      <c r="G63" s="33"/>
      <c r="H63" s="115"/>
      <c r="I63" s="4"/>
    </row>
    <row r="64" spans="3:9" s="2" customFormat="1" ht="12.75">
      <c r="C64" s="36"/>
      <c r="D64" s="29"/>
      <c r="E64" s="29"/>
      <c r="F64" s="33"/>
      <c r="G64" s="33"/>
      <c r="H64" s="115"/>
      <c r="I64" s="4"/>
    </row>
    <row r="65" spans="3:9" s="2" customFormat="1" ht="12.75">
      <c r="C65" s="36"/>
      <c r="D65" s="29"/>
      <c r="E65" s="29"/>
      <c r="F65" s="33"/>
      <c r="G65" s="33"/>
      <c r="H65" s="115"/>
      <c r="I65" s="4"/>
    </row>
    <row r="66" spans="3:9" s="2" customFormat="1" ht="12.75">
      <c r="C66" s="36"/>
      <c r="D66" s="30"/>
      <c r="E66" s="30"/>
      <c r="F66" s="33"/>
      <c r="G66" s="33"/>
      <c r="H66" s="115"/>
      <c r="I66" s="4"/>
    </row>
    <row r="67" spans="3:9" s="2" customFormat="1" ht="12.75">
      <c r="C67" s="36"/>
      <c r="D67" s="30"/>
      <c r="E67" s="30"/>
      <c r="F67" s="33"/>
      <c r="G67" s="33"/>
      <c r="H67" s="115"/>
      <c r="I67" s="4"/>
    </row>
    <row r="68" spans="3:9" s="2" customFormat="1" ht="12.75">
      <c r="C68" s="36"/>
      <c r="D68" s="30"/>
      <c r="E68" s="30"/>
      <c r="F68" s="33"/>
      <c r="G68" s="33"/>
      <c r="H68" s="115"/>
      <c r="I68" s="4"/>
    </row>
    <row r="69" spans="3:11" s="2" customFormat="1" ht="24" customHeight="1">
      <c r="C69" s="36"/>
      <c r="D69" s="30"/>
      <c r="E69" s="30"/>
      <c r="F69" s="192" t="s">
        <v>17</v>
      </c>
      <c r="G69" s="192"/>
      <c r="H69" s="192"/>
      <c r="I69" s="192"/>
      <c r="J69" s="192"/>
      <c r="K69" s="192"/>
    </row>
  </sheetData>
  <sheetProtection/>
  <mergeCells count="10">
    <mergeCell ref="F69:K69"/>
    <mergeCell ref="B1:K1"/>
    <mergeCell ref="B2:K2"/>
    <mergeCell ref="B3:K3"/>
    <mergeCell ref="L5:L11"/>
    <mergeCell ref="L22:L28"/>
    <mergeCell ref="L42:L48"/>
    <mergeCell ref="F61:K61"/>
    <mergeCell ref="A62:C62"/>
    <mergeCell ref="F62:K6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19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4.140625" style="0" customWidth="1"/>
    <col min="3" max="3" width="19.7109375" style="0" customWidth="1"/>
    <col min="6" max="6" width="10.28125" style="0" customWidth="1"/>
    <col min="7" max="7" width="16.28125" style="0" customWidth="1"/>
    <col min="10" max="10" width="6.8515625" style="0" customWidth="1"/>
    <col min="11" max="11" width="10.140625" style="156" customWidth="1"/>
    <col min="12" max="12" width="10.28125" style="156" customWidth="1"/>
    <col min="13" max="13" width="12.8515625" style="156" customWidth="1"/>
    <col min="14" max="14" width="21.140625" style="0" customWidth="1"/>
  </cols>
  <sheetData>
    <row r="1" spans="1:41" s="52" customFormat="1" ht="18.75" customHeight="1">
      <c r="A1" s="193" t="s">
        <v>364</v>
      </c>
      <c r="B1" s="193"/>
      <c r="C1" s="193"/>
      <c r="D1" s="193"/>
      <c r="E1" s="44"/>
      <c r="F1" s="44"/>
      <c r="G1" s="45"/>
      <c r="H1" s="45"/>
      <c r="I1" s="46"/>
      <c r="J1" s="47"/>
      <c r="K1" s="160"/>
      <c r="L1" s="47"/>
      <c r="M1" s="47"/>
      <c r="N1" s="47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46"/>
      <c r="AC1" s="46"/>
      <c r="AD1" s="46"/>
      <c r="AE1" s="46"/>
      <c r="AF1" s="46"/>
      <c r="AG1" s="46"/>
      <c r="AH1" s="46"/>
      <c r="AI1" s="46"/>
      <c r="AJ1" s="51"/>
      <c r="AK1" s="46"/>
      <c r="AL1" s="46"/>
      <c r="AM1" s="46"/>
      <c r="AN1" s="46"/>
      <c r="AO1" s="46"/>
    </row>
    <row r="2" spans="1:41" s="52" customFormat="1" ht="18" customHeight="1">
      <c r="A2" s="194" t="s">
        <v>365</v>
      </c>
      <c r="B2" s="194"/>
      <c r="C2" s="194"/>
      <c r="D2" s="194"/>
      <c r="E2" s="44"/>
      <c r="F2" s="44"/>
      <c r="G2" s="45"/>
      <c r="H2" s="45"/>
      <c r="I2" s="46"/>
      <c r="J2" s="47"/>
      <c r="K2" s="160"/>
      <c r="L2" s="47"/>
      <c r="M2" s="47"/>
      <c r="N2" s="47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46"/>
      <c r="AC2" s="46"/>
      <c r="AD2" s="46"/>
      <c r="AE2" s="46"/>
      <c r="AF2" s="46"/>
      <c r="AG2" s="46"/>
      <c r="AH2" s="46"/>
      <c r="AI2" s="46"/>
      <c r="AJ2" s="51"/>
      <c r="AK2" s="51"/>
      <c r="AL2" s="46"/>
      <c r="AM2" s="46"/>
      <c r="AN2" s="46"/>
      <c r="AO2" s="46"/>
    </row>
    <row r="3" spans="1:41" s="59" customFormat="1" ht="24" customHeight="1">
      <c r="A3" s="195" t="s">
        <v>367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21"/>
      <c r="N3" s="121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5"/>
      <c r="AC3" s="55"/>
      <c r="AD3" s="55"/>
      <c r="AE3" s="55"/>
      <c r="AF3" s="55"/>
      <c r="AG3" s="55"/>
      <c r="AH3" s="55"/>
      <c r="AI3" s="58"/>
      <c r="AJ3" s="55"/>
      <c r="AK3" s="55"/>
      <c r="AL3" s="55"/>
      <c r="AM3" s="55"/>
      <c r="AN3" s="55"/>
      <c r="AO3" s="55"/>
    </row>
    <row r="4" spans="1:41" s="59" customFormat="1" ht="17.25" customHeight="1">
      <c r="A4" s="195" t="s">
        <v>366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21"/>
      <c r="N4" s="121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5"/>
      <c r="AC4" s="55"/>
      <c r="AD4" s="55"/>
      <c r="AE4" s="55"/>
      <c r="AF4" s="55"/>
      <c r="AG4" s="55"/>
      <c r="AH4" s="55"/>
      <c r="AI4" s="58"/>
      <c r="AJ4" s="55"/>
      <c r="AK4" s="55"/>
      <c r="AL4" s="55"/>
      <c r="AM4" s="55"/>
      <c r="AN4" s="55"/>
      <c r="AO4" s="55"/>
    </row>
    <row r="6" spans="1:14" s="144" customFormat="1" ht="41.25" customHeight="1">
      <c r="A6" s="162" t="s">
        <v>1</v>
      </c>
      <c r="B6" s="163" t="s">
        <v>372</v>
      </c>
      <c r="C6" s="163" t="s">
        <v>808</v>
      </c>
      <c r="D6" s="163" t="s">
        <v>20</v>
      </c>
      <c r="E6" s="163" t="s">
        <v>3</v>
      </c>
      <c r="F6" s="163" t="s">
        <v>583</v>
      </c>
      <c r="G6" s="163" t="s">
        <v>2</v>
      </c>
      <c r="H6" s="163" t="s">
        <v>5</v>
      </c>
      <c r="I6" s="163" t="s">
        <v>373</v>
      </c>
      <c r="J6" s="163" t="s">
        <v>378</v>
      </c>
      <c r="K6" s="164" t="s">
        <v>618</v>
      </c>
      <c r="L6" s="164" t="s">
        <v>619</v>
      </c>
      <c r="M6" s="164" t="s">
        <v>584</v>
      </c>
      <c r="N6" s="158"/>
    </row>
    <row r="7" spans="1:16" s="144" customFormat="1" ht="76.5">
      <c r="A7" s="165">
        <v>1</v>
      </c>
      <c r="B7" s="166" t="s">
        <v>796</v>
      </c>
      <c r="C7" s="166" t="s">
        <v>797</v>
      </c>
      <c r="D7" s="166" t="s">
        <v>402</v>
      </c>
      <c r="E7" s="166" t="s">
        <v>495</v>
      </c>
      <c r="F7" s="166" t="s">
        <v>798</v>
      </c>
      <c r="G7" s="166" t="s">
        <v>799</v>
      </c>
      <c r="H7" s="166" t="s">
        <v>800</v>
      </c>
      <c r="I7" s="166" t="s">
        <v>801</v>
      </c>
      <c r="J7" s="166">
        <v>3</v>
      </c>
      <c r="K7" s="167">
        <v>567000</v>
      </c>
      <c r="L7" s="167">
        <f>J7*K7</f>
        <v>1701000</v>
      </c>
      <c r="M7" s="167">
        <f>L7/2</f>
        <v>850500</v>
      </c>
      <c r="N7" s="157" t="s">
        <v>986</v>
      </c>
      <c r="O7" s="159"/>
      <c r="P7" s="159"/>
    </row>
    <row r="8" spans="1:14" s="144" customFormat="1" ht="51">
      <c r="A8" s="165">
        <v>2</v>
      </c>
      <c r="B8" s="166" t="s">
        <v>802</v>
      </c>
      <c r="C8" s="166" t="s">
        <v>803</v>
      </c>
      <c r="D8" s="166" t="s">
        <v>804</v>
      </c>
      <c r="E8" s="166" t="s">
        <v>805</v>
      </c>
      <c r="F8" s="166" t="s">
        <v>806</v>
      </c>
      <c r="G8" s="166" t="s">
        <v>807</v>
      </c>
      <c r="H8" s="166" t="s">
        <v>800</v>
      </c>
      <c r="I8" s="166" t="s">
        <v>801</v>
      </c>
      <c r="J8" s="166">
        <v>1</v>
      </c>
      <c r="K8" s="167">
        <v>567000</v>
      </c>
      <c r="L8" s="167">
        <v>567000</v>
      </c>
      <c r="M8" s="167">
        <v>283500</v>
      </c>
      <c r="N8" s="157" t="s">
        <v>987</v>
      </c>
    </row>
    <row r="9" spans="1:14" s="161" customFormat="1" ht="15.75">
      <c r="A9" s="168"/>
      <c r="B9" s="169"/>
      <c r="C9" s="169" t="s">
        <v>368</v>
      </c>
      <c r="D9" s="169"/>
      <c r="E9" s="169"/>
      <c r="F9" s="169"/>
      <c r="G9" s="169"/>
      <c r="H9" s="169"/>
      <c r="I9" s="169"/>
      <c r="J9" s="169"/>
      <c r="K9" s="170"/>
      <c r="L9" s="170"/>
      <c r="M9" s="170">
        <f>SUM(M7:M8)</f>
        <v>1134000</v>
      </c>
      <c r="N9" s="171"/>
    </row>
    <row r="11" spans="3:11" s="2" customFormat="1" ht="21.75" customHeight="1">
      <c r="C11" s="36"/>
      <c r="D11" s="29"/>
      <c r="E11" s="29"/>
      <c r="F11" s="196" t="s">
        <v>369</v>
      </c>
      <c r="G11" s="196"/>
      <c r="H11" s="196"/>
      <c r="I11" s="196"/>
      <c r="J11" s="196"/>
      <c r="K11" s="196"/>
    </row>
    <row r="12" spans="1:11" s="2" customFormat="1" ht="21" customHeight="1">
      <c r="A12" s="197" t="s">
        <v>370</v>
      </c>
      <c r="B12" s="197"/>
      <c r="C12" s="197"/>
      <c r="D12" s="60"/>
      <c r="E12" s="60"/>
      <c r="F12" s="192" t="s">
        <v>371</v>
      </c>
      <c r="G12" s="192"/>
      <c r="H12" s="192"/>
      <c r="I12" s="192"/>
      <c r="J12" s="192"/>
      <c r="K12" s="192"/>
    </row>
    <row r="13" spans="3:9" s="2" customFormat="1" ht="12.75">
      <c r="C13" s="36"/>
      <c r="D13" s="29"/>
      <c r="E13" s="29"/>
      <c r="F13" s="33"/>
      <c r="G13" s="33"/>
      <c r="H13" s="115"/>
      <c r="I13" s="4"/>
    </row>
    <row r="14" spans="3:9" s="2" customFormat="1" ht="12.75">
      <c r="C14" s="36"/>
      <c r="D14" s="29"/>
      <c r="E14" s="29"/>
      <c r="F14" s="33"/>
      <c r="G14" s="33"/>
      <c r="H14" s="115"/>
      <c r="I14" s="4"/>
    </row>
    <row r="15" spans="3:9" s="2" customFormat="1" ht="12.75">
      <c r="C15" s="36"/>
      <c r="D15" s="29"/>
      <c r="E15" s="29"/>
      <c r="F15" s="33"/>
      <c r="G15" s="33"/>
      <c r="H15" s="115"/>
      <c r="I15" s="4"/>
    </row>
    <row r="16" spans="3:9" s="2" customFormat="1" ht="12.75">
      <c r="C16" s="36"/>
      <c r="D16" s="30"/>
      <c r="E16" s="30"/>
      <c r="F16" s="33"/>
      <c r="G16" s="33"/>
      <c r="H16" s="115"/>
      <c r="I16" s="4"/>
    </row>
    <row r="17" spans="3:9" s="2" customFormat="1" ht="12.75">
      <c r="C17" s="36"/>
      <c r="D17" s="30"/>
      <c r="E17" s="30"/>
      <c r="F17" s="33"/>
      <c r="G17" s="33"/>
      <c r="H17" s="115"/>
      <c r="I17" s="4"/>
    </row>
    <row r="18" spans="3:9" s="2" customFormat="1" ht="12.75">
      <c r="C18" s="36"/>
      <c r="D18" s="30"/>
      <c r="E18" s="30"/>
      <c r="F18" s="33"/>
      <c r="G18" s="33"/>
      <c r="H18" s="115"/>
      <c r="I18" s="4"/>
    </row>
    <row r="19" spans="3:11" s="2" customFormat="1" ht="24" customHeight="1">
      <c r="C19" s="36"/>
      <c r="D19" s="30"/>
      <c r="E19" s="30"/>
      <c r="F19" s="192" t="s">
        <v>17</v>
      </c>
      <c r="G19" s="192"/>
      <c r="H19" s="192"/>
      <c r="I19" s="192"/>
      <c r="J19" s="192"/>
      <c r="K19" s="192"/>
    </row>
  </sheetData>
  <sheetProtection/>
  <mergeCells count="8">
    <mergeCell ref="F19:K19"/>
    <mergeCell ref="A1:D1"/>
    <mergeCell ref="A2:D2"/>
    <mergeCell ref="A3:L3"/>
    <mergeCell ref="A4:L4"/>
    <mergeCell ref="F11:K11"/>
    <mergeCell ref="A12:C12"/>
    <mergeCell ref="F12:K12"/>
  </mergeCells>
  <printOptions/>
  <pageMargins left="0.2" right="0.2" top="0.25" bottom="0.2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58"/>
  <sheetViews>
    <sheetView zoomScalePageLayoutView="0" workbookViewId="0" topLeftCell="C40">
      <selection activeCell="Q7" sqref="Q7"/>
    </sheetView>
  </sheetViews>
  <sheetFormatPr defaultColWidth="11.140625" defaultRowHeight="12.75"/>
  <cols>
    <col min="1" max="1" width="3.7109375" style="174" customWidth="1"/>
    <col min="2" max="2" width="9.00390625" style="174" bestFit="1" customWidth="1"/>
    <col min="3" max="3" width="24.140625" style="174" bestFit="1" customWidth="1"/>
    <col min="4" max="4" width="16.8515625" style="174" bestFit="1" customWidth="1"/>
    <col min="5" max="5" width="10.140625" style="174" customWidth="1"/>
    <col min="6" max="6" width="10.140625" style="174" bestFit="1" customWidth="1"/>
    <col min="7" max="7" width="23.57421875" style="174" customWidth="1"/>
    <col min="8" max="8" width="9.7109375" style="174" customWidth="1"/>
    <col min="9" max="9" width="7.421875" style="191" customWidth="1"/>
    <col min="10" max="10" width="5.00390625" style="191" customWidth="1"/>
    <col min="11" max="11" width="7.7109375" style="191" customWidth="1"/>
    <col min="12" max="12" width="8.140625" style="191" customWidth="1"/>
    <col min="13" max="13" width="7.00390625" style="191" customWidth="1"/>
    <col min="14" max="14" width="10.00390625" style="191" customWidth="1"/>
    <col min="15" max="16384" width="11.140625" style="174" customWidth="1"/>
  </cols>
  <sheetData>
    <row r="1" spans="1:41" s="52" customFormat="1" ht="18.75" customHeight="1">
      <c r="A1" s="193" t="s">
        <v>364</v>
      </c>
      <c r="B1" s="193"/>
      <c r="C1" s="193"/>
      <c r="D1" s="193"/>
      <c r="E1" s="44"/>
      <c r="F1" s="44"/>
      <c r="G1" s="45"/>
      <c r="H1" s="45"/>
      <c r="I1" s="46"/>
      <c r="J1" s="47"/>
      <c r="K1" s="48"/>
      <c r="L1" s="46"/>
      <c r="M1" s="49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46"/>
      <c r="AC1" s="46"/>
      <c r="AD1" s="46"/>
      <c r="AE1" s="46"/>
      <c r="AF1" s="46"/>
      <c r="AG1" s="46"/>
      <c r="AH1" s="46"/>
      <c r="AI1" s="46"/>
      <c r="AJ1" s="51"/>
      <c r="AK1" s="46"/>
      <c r="AL1" s="46"/>
      <c r="AM1" s="46"/>
      <c r="AN1" s="46"/>
      <c r="AO1" s="46"/>
    </row>
    <row r="2" spans="1:41" s="52" customFormat="1" ht="18" customHeight="1">
      <c r="A2" s="194" t="s">
        <v>365</v>
      </c>
      <c r="B2" s="194"/>
      <c r="C2" s="194"/>
      <c r="D2" s="194"/>
      <c r="E2" s="44"/>
      <c r="F2" s="44"/>
      <c r="G2" s="45"/>
      <c r="H2" s="45"/>
      <c r="I2" s="46"/>
      <c r="J2" s="47"/>
      <c r="K2" s="48"/>
      <c r="L2" s="46"/>
      <c r="M2" s="49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46"/>
      <c r="AC2" s="46"/>
      <c r="AD2" s="46"/>
      <c r="AE2" s="46"/>
      <c r="AF2" s="46"/>
      <c r="AG2" s="46"/>
      <c r="AH2" s="46"/>
      <c r="AI2" s="46"/>
      <c r="AJ2" s="51"/>
      <c r="AK2" s="51"/>
      <c r="AL2" s="46"/>
      <c r="AM2" s="46"/>
      <c r="AN2" s="46"/>
      <c r="AO2" s="46"/>
    </row>
    <row r="3" spans="1:41" s="59" customFormat="1" ht="24" customHeight="1">
      <c r="A3" s="195" t="s">
        <v>367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56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5"/>
      <c r="AC3" s="55"/>
      <c r="AD3" s="55"/>
      <c r="AE3" s="55"/>
      <c r="AF3" s="55"/>
      <c r="AG3" s="55"/>
      <c r="AH3" s="55"/>
      <c r="AI3" s="58"/>
      <c r="AJ3" s="55"/>
      <c r="AK3" s="55"/>
      <c r="AL3" s="55"/>
      <c r="AM3" s="55"/>
      <c r="AN3" s="55"/>
      <c r="AO3" s="55"/>
    </row>
    <row r="4" spans="1:41" s="108" customFormat="1" ht="20.25" customHeight="1">
      <c r="A4" s="198" t="s">
        <v>985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6"/>
      <c r="AC4" s="106"/>
      <c r="AD4" s="106"/>
      <c r="AE4" s="106"/>
      <c r="AF4" s="106"/>
      <c r="AG4" s="106"/>
      <c r="AH4" s="106"/>
      <c r="AI4" s="107"/>
      <c r="AJ4" s="106"/>
      <c r="AK4" s="106"/>
      <c r="AL4" s="106"/>
      <c r="AM4" s="106"/>
      <c r="AN4" s="106"/>
      <c r="AO4" s="106"/>
    </row>
    <row r="5" spans="1:41" s="59" customFormat="1" ht="18" customHeight="1">
      <c r="A5" s="195" t="s">
        <v>366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56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5"/>
      <c r="AC5" s="55"/>
      <c r="AD5" s="55"/>
      <c r="AE5" s="55"/>
      <c r="AF5" s="55"/>
      <c r="AG5" s="55"/>
      <c r="AH5" s="55"/>
      <c r="AI5" s="58"/>
      <c r="AJ5" s="55"/>
      <c r="AK5" s="55"/>
      <c r="AL5" s="55"/>
      <c r="AM5" s="55"/>
      <c r="AN5" s="55"/>
      <c r="AO5" s="55"/>
    </row>
    <row r="7" spans="1:14" ht="75" customHeight="1">
      <c r="A7" s="172" t="s">
        <v>1</v>
      </c>
      <c r="B7" s="172" t="s">
        <v>15</v>
      </c>
      <c r="C7" s="172" t="s">
        <v>19</v>
      </c>
      <c r="D7" s="172" t="s">
        <v>2</v>
      </c>
      <c r="E7" s="172" t="s">
        <v>20</v>
      </c>
      <c r="F7" s="172" t="s">
        <v>3</v>
      </c>
      <c r="G7" s="172" t="s">
        <v>809</v>
      </c>
      <c r="H7" s="172" t="s">
        <v>810</v>
      </c>
      <c r="I7" s="173" t="s">
        <v>811</v>
      </c>
      <c r="J7" s="173" t="s">
        <v>812</v>
      </c>
      <c r="K7" s="173" t="s">
        <v>813</v>
      </c>
      <c r="L7" s="173" t="s">
        <v>377</v>
      </c>
      <c r="M7" s="173" t="s">
        <v>814</v>
      </c>
      <c r="N7" s="173" t="s">
        <v>815</v>
      </c>
    </row>
    <row r="8" spans="1:14" s="180" customFormat="1" ht="12.75">
      <c r="A8" s="175">
        <v>1</v>
      </c>
      <c r="B8" s="176" t="s">
        <v>816</v>
      </c>
      <c r="C8" s="176" t="s">
        <v>817</v>
      </c>
      <c r="D8" s="176" t="s">
        <v>818</v>
      </c>
      <c r="E8" s="176" t="s">
        <v>595</v>
      </c>
      <c r="F8" s="176" t="s">
        <v>819</v>
      </c>
      <c r="G8" s="176" t="s">
        <v>820</v>
      </c>
      <c r="H8" s="177">
        <v>2880000</v>
      </c>
      <c r="I8" s="178">
        <v>64000</v>
      </c>
      <c r="J8" s="178">
        <v>2</v>
      </c>
      <c r="K8" s="178">
        <v>60000</v>
      </c>
      <c r="L8" s="178">
        <v>4000</v>
      </c>
      <c r="M8" s="178">
        <v>7</v>
      </c>
      <c r="N8" s="179">
        <f>L8*M8</f>
        <v>28000</v>
      </c>
    </row>
    <row r="9" spans="1:14" s="180" customFormat="1" ht="12.75">
      <c r="A9" s="181">
        <v>2</v>
      </c>
      <c r="B9" s="182" t="s">
        <v>821</v>
      </c>
      <c r="C9" s="182" t="s">
        <v>822</v>
      </c>
      <c r="D9" s="182" t="s">
        <v>823</v>
      </c>
      <c r="E9" s="182" t="s">
        <v>824</v>
      </c>
      <c r="F9" s="182" t="s">
        <v>825</v>
      </c>
      <c r="G9" s="182" t="s">
        <v>826</v>
      </c>
      <c r="H9" s="183">
        <v>2880000</v>
      </c>
      <c r="I9" s="184">
        <v>64000</v>
      </c>
      <c r="J9" s="184">
        <v>2</v>
      </c>
      <c r="K9" s="184">
        <v>60000</v>
      </c>
      <c r="L9" s="184">
        <v>4000</v>
      </c>
      <c r="M9" s="184">
        <v>8</v>
      </c>
      <c r="N9" s="185">
        <f>M9*L9</f>
        <v>32000</v>
      </c>
    </row>
    <row r="10" spans="1:14" s="180" customFormat="1" ht="12.75">
      <c r="A10" s="181">
        <v>3</v>
      </c>
      <c r="B10" s="182" t="s">
        <v>827</v>
      </c>
      <c r="C10" s="182" t="s">
        <v>828</v>
      </c>
      <c r="D10" s="182" t="s">
        <v>829</v>
      </c>
      <c r="E10" s="182" t="s">
        <v>830</v>
      </c>
      <c r="F10" s="182" t="s">
        <v>831</v>
      </c>
      <c r="G10" s="182" t="s">
        <v>826</v>
      </c>
      <c r="H10" s="183">
        <v>2880000</v>
      </c>
      <c r="I10" s="184">
        <v>64000</v>
      </c>
      <c r="J10" s="184">
        <v>2</v>
      </c>
      <c r="K10" s="184">
        <v>60000</v>
      </c>
      <c r="L10" s="184">
        <v>4000</v>
      </c>
      <c r="M10" s="184">
        <v>1</v>
      </c>
      <c r="N10" s="185">
        <f aca="true" t="shared" si="0" ref="N10:N15">L10*M10</f>
        <v>4000</v>
      </c>
    </row>
    <row r="11" spans="1:14" s="180" customFormat="1" ht="12.75">
      <c r="A11" s="181">
        <v>4</v>
      </c>
      <c r="B11" s="182" t="s">
        <v>832</v>
      </c>
      <c r="C11" s="182" t="s">
        <v>833</v>
      </c>
      <c r="D11" s="182" t="s">
        <v>834</v>
      </c>
      <c r="E11" s="182" t="s">
        <v>835</v>
      </c>
      <c r="F11" s="182" t="s">
        <v>836</v>
      </c>
      <c r="G11" s="182" t="s">
        <v>837</v>
      </c>
      <c r="H11" s="183">
        <v>2880000</v>
      </c>
      <c r="I11" s="184">
        <v>64000</v>
      </c>
      <c r="J11" s="184">
        <v>2</v>
      </c>
      <c r="K11" s="184">
        <v>60000</v>
      </c>
      <c r="L11" s="184">
        <v>4000</v>
      </c>
      <c r="M11" s="184">
        <v>6</v>
      </c>
      <c r="N11" s="185">
        <f t="shared" si="0"/>
        <v>24000</v>
      </c>
    </row>
    <row r="12" spans="1:14" s="180" customFormat="1" ht="12.75">
      <c r="A12" s="181">
        <v>5</v>
      </c>
      <c r="B12" s="182" t="s">
        <v>838</v>
      </c>
      <c r="C12" s="182" t="s">
        <v>839</v>
      </c>
      <c r="D12" s="182" t="s">
        <v>840</v>
      </c>
      <c r="E12" s="182" t="s">
        <v>841</v>
      </c>
      <c r="F12" s="182" t="s">
        <v>842</v>
      </c>
      <c r="G12" s="182" t="s">
        <v>843</v>
      </c>
      <c r="H12" s="183">
        <v>2880000</v>
      </c>
      <c r="I12" s="184">
        <v>64000</v>
      </c>
      <c r="J12" s="184">
        <v>2</v>
      </c>
      <c r="K12" s="184">
        <v>60000</v>
      </c>
      <c r="L12" s="184">
        <v>4000</v>
      </c>
      <c r="M12" s="184">
        <v>4</v>
      </c>
      <c r="N12" s="185">
        <f t="shared" si="0"/>
        <v>16000</v>
      </c>
    </row>
    <row r="13" spans="1:14" s="180" customFormat="1" ht="12.75">
      <c r="A13" s="181">
        <v>6</v>
      </c>
      <c r="B13" s="182" t="s">
        <v>844</v>
      </c>
      <c r="C13" s="182" t="s">
        <v>845</v>
      </c>
      <c r="D13" s="182" t="s">
        <v>846</v>
      </c>
      <c r="E13" s="182" t="s">
        <v>819</v>
      </c>
      <c r="F13" s="182" t="s">
        <v>847</v>
      </c>
      <c r="G13" s="182" t="s">
        <v>837</v>
      </c>
      <c r="H13" s="183">
        <v>2880000</v>
      </c>
      <c r="I13" s="184">
        <v>64000</v>
      </c>
      <c r="J13" s="184">
        <v>2</v>
      </c>
      <c r="K13" s="184">
        <v>60000</v>
      </c>
      <c r="L13" s="184">
        <v>4000</v>
      </c>
      <c r="M13" s="184">
        <v>7</v>
      </c>
      <c r="N13" s="185">
        <f t="shared" si="0"/>
        <v>28000</v>
      </c>
    </row>
    <row r="14" spans="1:14" s="180" customFormat="1" ht="12.75">
      <c r="A14" s="181">
        <v>7</v>
      </c>
      <c r="B14" s="182" t="s">
        <v>848</v>
      </c>
      <c r="C14" s="182" t="s">
        <v>849</v>
      </c>
      <c r="D14" s="182" t="s">
        <v>850</v>
      </c>
      <c r="E14" s="182" t="s">
        <v>824</v>
      </c>
      <c r="F14" s="182" t="s">
        <v>851</v>
      </c>
      <c r="G14" s="182" t="s">
        <v>837</v>
      </c>
      <c r="H14" s="183">
        <v>2880000</v>
      </c>
      <c r="I14" s="184">
        <v>64000</v>
      </c>
      <c r="J14" s="184">
        <v>2</v>
      </c>
      <c r="K14" s="184">
        <v>60000</v>
      </c>
      <c r="L14" s="184">
        <v>4000</v>
      </c>
      <c r="M14" s="184">
        <v>8</v>
      </c>
      <c r="N14" s="185">
        <f t="shared" si="0"/>
        <v>32000</v>
      </c>
    </row>
    <row r="15" spans="1:14" s="180" customFormat="1" ht="12.75">
      <c r="A15" s="181">
        <v>8</v>
      </c>
      <c r="B15" s="182" t="s">
        <v>852</v>
      </c>
      <c r="C15" s="182" t="s">
        <v>853</v>
      </c>
      <c r="D15" s="182" t="s">
        <v>854</v>
      </c>
      <c r="E15" s="182" t="s">
        <v>855</v>
      </c>
      <c r="F15" s="182" t="s">
        <v>856</v>
      </c>
      <c r="G15" s="182" t="s">
        <v>820</v>
      </c>
      <c r="H15" s="183">
        <v>2880000</v>
      </c>
      <c r="I15" s="184">
        <v>64000</v>
      </c>
      <c r="J15" s="184">
        <v>2</v>
      </c>
      <c r="K15" s="184">
        <v>60000</v>
      </c>
      <c r="L15" s="184">
        <v>4000</v>
      </c>
      <c r="M15" s="184">
        <v>6</v>
      </c>
      <c r="N15" s="185">
        <f t="shared" si="0"/>
        <v>24000</v>
      </c>
    </row>
    <row r="16" spans="1:14" s="180" customFormat="1" ht="12.75">
      <c r="A16" s="181">
        <v>9</v>
      </c>
      <c r="B16" s="182" t="s">
        <v>857</v>
      </c>
      <c r="C16" s="182" t="s">
        <v>858</v>
      </c>
      <c r="D16" s="182" t="s">
        <v>859</v>
      </c>
      <c r="E16" s="182" t="s">
        <v>860</v>
      </c>
      <c r="F16" s="182" t="s">
        <v>861</v>
      </c>
      <c r="G16" s="182" t="s">
        <v>862</v>
      </c>
      <c r="H16" s="183">
        <v>4000000</v>
      </c>
      <c r="I16" s="184">
        <v>96000</v>
      </c>
      <c r="J16" s="184">
        <v>1</v>
      </c>
      <c r="K16" s="184">
        <v>64000</v>
      </c>
      <c r="L16" s="184">
        <f>I16-K16</f>
        <v>32000</v>
      </c>
      <c r="M16" s="184">
        <v>6</v>
      </c>
      <c r="N16" s="185">
        <f>M16*L16</f>
        <v>192000</v>
      </c>
    </row>
    <row r="17" spans="1:14" s="180" customFormat="1" ht="12.75">
      <c r="A17" s="181">
        <v>10</v>
      </c>
      <c r="B17" s="182" t="s">
        <v>863</v>
      </c>
      <c r="C17" s="182" t="s">
        <v>864</v>
      </c>
      <c r="D17" s="182" t="s">
        <v>865</v>
      </c>
      <c r="E17" s="182" t="s">
        <v>866</v>
      </c>
      <c r="F17" s="182" t="s">
        <v>830</v>
      </c>
      <c r="G17" s="182" t="s">
        <v>837</v>
      </c>
      <c r="H17" s="183">
        <v>2880000</v>
      </c>
      <c r="I17" s="184">
        <v>64000</v>
      </c>
      <c r="J17" s="184">
        <v>2</v>
      </c>
      <c r="K17" s="184">
        <v>60000</v>
      </c>
      <c r="L17" s="184">
        <v>4000</v>
      </c>
      <c r="M17" s="184">
        <v>7</v>
      </c>
      <c r="N17" s="185">
        <f aca="true" t="shared" si="1" ref="N17:N25">L17*M17</f>
        <v>28000</v>
      </c>
    </row>
    <row r="18" spans="1:14" s="180" customFormat="1" ht="12.75">
      <c r="A18" s="181">
        <v>11</v>
      </c>
      <c r="B18" s="182" t="s">
        <v>867</v>
      </c>
      <c r="C18" s="182" t="s">
        <v>868</v>
      </c>
      <c r="D18" s="182" t="s">
        <v>869</v>
      </c>
      <c r="E18" s="182" t="s">
        <v>861</v>
      </c>
      <c r="F18" s="182" t="s">
        <v>847</v>
      </c>
      <c r="G18" s="182" t="s">
        <v>870</v>
      </c>
      <c r="H18" s="183">
        <v>2880000</v>
      </c>
      <c r="I18" s="184">
        <v>64000</v>
      </c>
      <c r="J18" s="184">
        <v>2</v>
      </c>
      <c r="K18" s="184">
        <v>60000</v>
      </c>
      <c r="L18" s="184">
        <v>4000</v>
      </c>
      <c r="M18" s="184">
        <v>4</v>
      </c>
      <c r="N18" s="185">
        <f t="shared" si="1"/>
        <v>16000</v>
      </c>
    </row>
    <row r="19" spans="1:14" s="180" customFormat="1" ht="12.75">
      <c r="A19" s="181">
        <v>12</v>
      </c>
      <c r="B19" s="182" t="s">
        <v>871</v>
      </c>
      <c r="C19" s="182" t="s">
        <v>872</v>
      </c>
      <c r="D19" s="182" t="s">
        <v>873</v>
      </c>
      <c r="E19" s="182" t="s">
        <v>874</v>
      </c>
      <c r="F19" s="182" t="s">
        <v>875</v>
      </c>
      <c r="G19" s="182" t="s">
        <v>870</v>
      </c>
      <c r="H19" s="183">
        <v>2880000</v>
      </c>
      <c r="I19" s="184">
        <v>64000</v>
      </c>
      <c r="J19" s="184">
        <v>2</v>
      </c>
      <c r="K19" s="184">
        <v>60000</v>
      </c>
      <c r="L19" s="184">
        <v>4000</v>
      </c>
      <c r="M19" s="184">
        <v>12</v>
      </c>
      <c r="N19" s="185">
        <f t="shared" si="1"/>
        <v>48000</v>
      </c>
    </row>
    <row r="20" spans="1:14" s="180" customFormat="1" ht="12.75">
      <c r="A20" s="181">
        <v>13</v>
      </c>
      <c r="B20" s="182" t="s">
        <v>876</v>
      </c>
      <c r="C20" s="182" t="s">
        <v>877</v>
      </c>
      <c r="D20" s="182" t="s">
        <v>878</v>
      </c>
      <c r="E20" s="182" t="s">
        <v>879</v>
      </c>
      <c r="F20" s="182" t="s">
        <v>880</v>
      </c>
      <c r="G20" s="182" t="s">
        <v>837</v>
      </c>
      <c r="H20" s="183">
        <v>2880000</v>
      </c>
      <c r="I20" s="184">
        <v>64000</v>
      </c>
      <c r="J20" s="184">
        <v>2</v>
      </c>
      <c r="K20" s="184">
        <v>60000</v>
      </c>
      <c r="L20" s="184">
        <v>4000</v>
      </c>
      <c r="M20" s="184">
        <v>7</v>
      </c>
      <c r="N20" s="185">
        <f t="shared" si="1"/>
        <v>28000</v>
      </c>
    </row>
    <row r="21" spans="1:14" s="180" customFormat="1" ht="12.75">
      <c r="A21" s="181">
        <v>14</v>
      </c>
      <c r="B21" s="182" t="s">
        <v>881</v>
      </c>
      <c r="C21" s="182" t="s">
        <v>882</v>
      </c>
      <c r="D21" s="182" t="s">
        <v>883</v>
      </c>
      <c r="E21" s="182" t="s">
        <v>884</v>
      </c>
      <c r="F21" s="182" t="s">
        <v>885</v>
      </c>
      <c r="G21" s="182" t="s">
        <v>837</v>
      </c>
      <c r="H21" s="183">
        <v>2880000</v>
      </c>
      <c r="I21" s="184">
        <v>64000</v>
      </c>
      <c r="J21" s="184">
        <v>2</v>
      </c>
      <c r="K21" s="184">
        <v>60000</v>
      </c>
      <c r="L21" s="184">
        <v>4000</v>
      </c>
      <c r="M21" s="184">
        <v>9</v>
      </c>
      <c r="N21" s="185">
        <f t="shared" si="1"/>
        <v>36000</v>
      </c>
    </row>
    <row r="22" spans="1:14" s="180" customFormat="1" ht="12.75">
      <c r="A22" s="181">
        <v>15</v>
      </c>
      <c r="B22" s="182" t="s">
        <v>886</v>
      </c>
      <c r="C22" s="182" t="s">
        <v>887</v>
      </c>
      <c r="D22" s="182" t="s">
        <v>888</v>
      </c>
      <c r="E22" s="182" t="s">
        <v>889</v>
      </c>
      <c r="F22" s="182" t="s">
        <v>879</v>
      </c>
      <c r="G22" s="182" t="s">
        <v>837</v>
      </c>
      <c r="H22" s="183">
        <v>2880000</v>
      </c>
      <c r="I22" s="184">
        <v>64000</v>
      </c>
      <c r="J22" s="184">
        <v>2</v>
      </c>
      <c r="K22" s="184">
        <v>60000</v>
      </c>
      <c r="L22" s="184">
        <v>4000</v>
      </c>
      <c r="M22" s="184">
        <v>5</v>
      </c>
      <c r="N22" s="185">
        <f t="shared" si="1"/>
        <v>20000</v>
      </c>
    </row>
    <row r="23" spans="1:14" s="180" customFormat="1" ht="12.75">
      <c r="A23" s="181">
        <v>16</v>
      </c>
      <c r="B23" s="182" t="s">
        <v>890</v>
      </c>
      <c r="C23" s="182" t="s">
        <v>891</v>
      </c>
      <c r="D23" s="182" t="s">
        <v>892</v>
      </c>
      <c r="E23" s="182" t="s">
        <v>893</v>
      </c>
      <c r="F23" s="182" t="s">
        <v>894</v>
      </c>
      <c r="G23" s="182" t="s">
        <v>870</v>
      </c>
      <c r="H23" s="183">
        <v>2880000</v>
      </c>
      <c r="I23" s="184">
        <v>64000</v>
      </c>
      <c r="J23" s="184">
        <v>2</v>
      </c>
      <c r="K23" s="184">
        <v>60000</v>
      </c>
      <c r="L23" s="184">
        <v>4000</v>
      </c>
      <c r="M23" s="184">
        <v>9</v>
      </c>
      <c r="N23" s="185">
        <f t="shared" si="1"/>
        <v>36000</v>
      </c>
    </row>
    <row r="24" spans="1:14" s="180" customFormat="1" ht="12.75">
      <c r="A24" s="181">
        <v>17</v>
      </c>
      <c r="B24" s="182" t="s">
        <v>895</v>
      </c>
      <c r="C24" s="182" t="s">
        <v>896</v>
      </c>
      <c r="D24" s="182" t="s">
        <v>897</v>
      </c>
      <c r="E24" s="182" t="s">
        <v>898</v>
      </c>
      <c r="F24" s="182" t="s">
        <v>898</v>
      </c>
      <c r="G24" s="182" t="s">
        <v>843</v>
      </c>
      <c r="H24" s="183">
        <v>2880000</v>
      </c>
      <c r="I24" s="184">
        <v>64000</v>
      </c>
      <c r="J24" s="184">
        <v>2</v>
      </c>
      <c r="K24" s="184">
        <v>60000</v>
      </c>
      <c r="L24" s="184">
        <v>4000</v>
      </c>
      <c r="M24" s="184">
        <v>7</v>
      </c>
      <c r="N24" s="185">
        <f t="shared" si="1"/>
        <v>28000</v>
      </c>
    </row>
    <row r="25" spans="1:14" s="180" customFormat="1" ht="12.75">
      <c r="A25" s="181">
        <v>18</v>
      </c>
      <c r="B25" s="182" t="s">
        <v>899</v>
      </c>
      <c r="C25" s="182" t="s">
        <v>900</v>
      </c>
      <c r="D25" s="182" t="s">
        <v>901</v>
      </c>
      <c r="E25" s="182" t="s">
        <v>902</v>
      </c>
      <c r="F25" s="182" t="s">
        <v>842</v>
      </c>
      <c r="G25" s="182" t="s">
        <v>862</v>
      </c>
      <c r="H25" s="183">
        <v>4000000</v>
      </c>
      <c r="I25" s="184">
        <v>96000</v>
      </c>
      <c r="J25" s="184">
        <v>1</v>
      </c>
      <c r="K25" s="184">
        <v>64000</v>
      </c>
      <c r="L25" s="184">
        <f>I25-K25</f>
        <v>32000</v>
      </c>
      <c r="M25" s="184">
        <v>7</v>
      </c>
      <c r="N25" s="185">
        <f t="shared" si="1"/>
        <v>224000</v>
      </c>
    </row>
    <row r="26" spans="1:14" s="180" customFormat="1" ht="12.75">
      <c r="A26" s="181">
        <v>19</v>
      </c>
      <c r="B26" s="182" t="s">
        <v>903</v>
      </c>
      <c r="C26" s="182" t="s">
        <v>904</v>
      </c>
      <c r="D26" s="182" t="s">
        <v>905</v>
      </c>
      <c r="E26" s="182" t="s">
        <v>906</v>
      </c>
      <c r="F26" s="182" t="s">
        <v>907</v>
      </c>
      <c r="G26" s="182" t="s">
        <v>837</v>
      </c>
      <c r="H26" s="183">
        <v>2880000</v>
      </c>
      <c r="I26" s="184">
        <v>64000</v>
      </c>
      <c r="J26" s="184">
        <v>2</v>
      </c>
      <c r="K26" s="184">
        <v>60000</v>
      </c>
      <c r="L26" s="184">
        <v>4000</v>
      </c>
      <c r="M26" s="184">
        <v>5</v>
      </c>
      <c r="N26" s="185">
        <f aca="true" t="shared" si="2" ref="N26:N31">L26*M26</f>
        <v>20000</v>
      </c>
    </row>
    <row r="27" spans="1:14" s="180" customFormat="1" ht="12.75">
      <c r="A27" s="181">
        <v>20</v>
      </c>
      <c r="B27" s="182" t="s">
        <v>908</v>
      </c>
      <c r="C27" s="182" t="s">
        <v>909</v>
      </c>
      <c r="D27" s="182" t="s">
        <v>75</v>
      </c>
      <c r="E27" s="182" t="s">
        <v>910</v>
      </c>
      <c r="F27" s="182" t="s">
        <v>911</v>
      </c>
      <c r="G27" s="182" t="s">
        <v>837</v>
      </c>
      <c r="H27" s="183">
        <v>2880000</v>
      </c>
      <c r="I27" s="184">
        <v>64000</v>
      </c>
      <c r="J27" s="184">
        <v>2</v>
      </c>
      <c r="K27" s="184">
        <v>60000</v>
      </c>
      <c r="L27" s="184">
        <v>4000</v>
      </c>
      <c r="M27" s="184">
        <v>7</v>
      </c>
      <c r="N27" s="185">
        <f t="shared" si="2"/>
        <v>28000</v>
      </c>
    </row>
    <row r="28" spans="1:14" s="180" customFormat="1" ht="12.75">
      <c r="A28" s="181">
        <v>21</v>
      </c>
      <c r="B28" s="182" t="s">
        <v>912</v>
      </c>
      <c r="C28" s="182" t="s">
        <v>913</v>
      </c>
      <c r="D28" s="182" t="s">
        <v>914</v>
      </c>
      <c r="E28" s="182" t="s">
        <v>835</v>
      </c>
      <c r="F28" s="182" t="s">
        <v>856</v>
      </c>
      <c r="G28" s="182" t="s">
        <v>837</v>
      </c>
      <c r="H28" s="183">
        <v>2880000</v>
      </c>
      <c r="I28" s="184">
        <v>64000</v>
      </c>
      <c r="J28" s="184">
        <v>2</v>
      </c>
      <c r="K28" s="184">
        <v>60000</v>
      </c>
      <c r="L28" s="184">
        <v>4000</v>
      </c>
      <c r="M28" s="184">
        <v>5</v>
      </c>
      <c r="N28" s="185">
        <f t="shared" si="2"/>
        <v>20000</v>
      </c>
    </row>
    <row r="29" spans="1:14" s="180" customFormat="1" ht="12.75">
      <c r="A29" s="181">
        <v>22</v>
      </c>
      <c r="B29" s="182" t="s">
        <v>915</v>
      </c>
      <c r="C29" s="182" t="s">
        <v>916</v>
      </c>
      <c r="D29" s="182" t="s">
        <v>917</v>
      </c>
      <c r="E29" s="182" t="s">
        <v>893</v>
      </c>
      <c r="F29" s="182" t="s">
        <v>894</v>
      </c>
      <c r="G29" s="182" t="s">
        <v>837</v>
      </c>
      <c r="H29" s="183">
        <v>2880000</v>
      </c>
      <c r="I29" s="184">
        <v>64000</v>
      </c>
      <c r="J29" s="184">
        <v>2</v>
      </c>
      <c r="K29" s="184">
        <v>60000</v>
      </c>
      <c r="L29" s="184">
        <v>4000</v>
      </c>
      <c r="M29" s="184">
        <v>9</v>
      </c>
      <c r="N29" s="185">
        <f t="shared" si="2"/>
        <v>36000</v>
      </c>
    </row>
    <row r="30" spans="1:14" s="180" customFormat="1" ht="12.75">
      <c r="A30" s="181">
        <v>23</v>
      </c>
      <c r="B30" s="182" t="s">
        <v>918</v>
      </c>
      <c r="C30" s="182" t="s">
        <v>919</v>
      </c>
      <c r="D30" s="182" t="s">
        <v>920</v>
      </c>
      <c r="E30" s="182" t="s">
        <v>825</v>
      </c>
      <c r="F30" s="182" t="s">
        <v>921</v>
      </c>
      <c r="G30" s="182" t="s">
        <v>862</v>
      </c>
      <c r="H30" s="183">
        <v>4000000</v>
      </c>
      <c r="I30" s="184">
        <v>96000</v>
      </c>
      <c r="J30" s="184">
        <v>1</v>
      </c>
      <c r="K30" s="184">
        <v>64000</v>
      </c>
      <c r="L30" s="184">
        <f>I30-K30</f>
        <v>32000</v>
      </c>
      <c r="M30" s="184">
        <v>7</v>
      </c>
      <c r="N30" s="185">
        <f t="shared" si="2"/>
        <v>224000</v>
      </c>
    </row>
    <row r="31" spans="1:14" s="180" customFormat="1" ht="12.75">
      <c r="A31" s="181">
        <v>24</v>
      </c>
      <c r="B31" s="182" t="s">
        <v>922</v>
      </c>
      <c r="C31" s="182" t="s">
        <v>923</v>
      </c>
      <c r="D31" s="182" t="s">
        <v>924</v>
      </c>
      <c r="E31" s="182" t="s">
        <v>925</v>
      </c>
      <c r="F31" s="182" t="s">
        <v>326</v>
      </c>
      <c r="G31" s="182" t="s">
        <v>862</v>
      </c>
      <c r="H31" s="183">
        <v>4000000</v>
      </c>
      <c r="I31" s="184">
        <v>96000</v>
      </c>
      <c r="J31" s="184">
        <v>1</v>
      </c>
      <c r="K31" s="184">
        <v>64000</v>
      </c>
      <c r="L31" s="184">
        <f>I31-K31</f>
        <v>32000</v>
      </c>
      <c r="M31" s="184">
        <v>7</v>
      </c>
      <c r="N31" s="185">
        <f t="shared" si="2"/>
        <v>224000</v>
      </c>
    </row>
    <row r="32" spans="1:14" s="180" customFormat="1" ht="12.75">
      <c r="A32" s="181">
        <v>25</v>
      </c>
      <c r="B32" s="182" t="s">
        <v>926</v>
      </c>
      <c r="C32" s="182" t="s">
        <v>927</v>
      </c>
      <c r="D32" s="182" t="s">
        <v>928</v>
      </c>
      <c r="E32" s="182" t="s">
        <v>894</v>
      </c>
      <c r="F32" s="182" t="s">
        <v>894</v>
      </c>
      <c r="G32" s="182" t="s">
        <v>837</v>
      </c>
      <c r="H32" s="183">
        <v>2880000</v>
      </c>
      <c r="I32" s="184">
        <v>64000</v>
      </c>
      <c r="J32" s="184">
        <v>2</v>
      </c>
      <c r="K32" s="184">
        <v>60000</v>
      </c>
      <c r="L32" s="184">
        <v>4000</v>
      </c>
      <c r="M32" s="184">
        <v>3</v>
      </c>
      <c r="N32" s="185">
        <f aca="true" t="shared" si="3" ref="N32:N47">L32*M32</f>
        <v>12000</v>
      </c>
    </row>
    <row r="33" spans="1:14" s="180" customFormat="1" ht="12.75">
      <c r="A33" s="181">
        <v>26</v>
      </c>
      <c r="B33" s="182" t="s">
        <v>929</v>
      </c>
      <c r="C33" s="182" t="s">
        <v>930</v>
      </c>
      <c r="D33" s="182" t="s">
        <v>931</v>
      </c>
      <c r="E33" s="182" t="s">
        <v>866</v>
      </c>
      <c r="F33" s="182" t="s">
        <v>831</v>
      </c>
      <c r="G33" s="182" t="s">
        <v>820</v>
      </c>
      <c r="H33" s="183">
        <v>2880000</v>
      </c>
      <c r="I33" s="184">
        <v>64000</v>
      </c>
      <c r="J33" s="184">
        <v>2</v>
      </c>
      <c r="K33" s="184">
        <v>60000</v>
      </c>
      <c r="L33" s="184">
        <v>4000</v>
      </c>
      <c r="M33" s="184">
        <v>15</v>
      </c>
      <c r="N33" s="185">
        <f t="shared" si="3"/>
        <v>60000</v>
      </c>
    </row>
    <row r="34" spans="1:14" s="180" customFormat="1" ht="12.75">
      <c r="A34" s="181">
        <v>27</v>
      </c>
      <c r="B34" s="182" t="s">
        <v>932</v>
      </c>
      <c r="C34" s="182" t="s">
        <v>933</v>
      </c>
      <c r="D34" s="182" t="s">
        <v>934</v>
      </c>
      <c r="E34" s="182" t="s">
        <v>935</v>
      </c>
      <c r="F34" s="182" t="s">
        <v>902</v>
      </c>
      <c r="G34" s="182" t="s">
        <v>837</v>
      </c>
      <c r="H34" s="183">
        <v>2880000</v>
      </c>
      <c r="I34" s="184">
        <v>64000</v>
      </c>
      <c r="J34" s="184">
        <v>2</v>
      </c>
      <c r="K34" s="184">
        <v>60000</v>
      </c>
      <c r="L34" s="184">
        <v>4000</v>
      </c>
      <c r="M34" s="184">
        <v>8</v>
      </c>
      <c r="N34" s="185">
        <f t="shared" si="3"/>
        <v>32000</v>
      </c>
    </row>
    <row r="35" spans="1:14" s="180" customFormat="1" ht="12.75">
      <c r="A35" s="181">
        <v>28</v>
      </c>
      <c r="B35" s="182" t="s">
        <v>936</v>
      </c>
      <c r="C35" s="182" t="s">
        <v>937</v>
      </c>
      <c r="D35" s="182" t="s">
        <v>938</v>
      </c>
      <c r="E35" s="182" t="s">
        <v>884</v>
      </c>
      <c r="F35" s="182" t="s">
        <v>939</v>
      </c>
      <c r="G35" s="182" t="s">
        <v>837</v>
      </c>
      <c r="H35" s="183">
        <v>2880000</v>
      </c>
      <c r="I35" s="184">
        <v>64000</v>
      </c>
      <c r="J35" s="184">
        <v>2</v>
      </c>
      <c r="K35" s="184">
        <v>60000</v>
      </c>
      <c r="L35" s="184">
        <v>4000</v>
      </c>
      <c r="M35" s="184">
        <v>7</v>
      </c>
      <c r="N35" s="185">
        <f t="shared" si="3"/>
        <v>28000</v>
      </c>
    </row>
    <row r="36" spans="1:14" s="180" customFormat="1" ht="12.75">
      <c r="A36" s="181">
        <v>29</v>
      </c>
      <c r="B36" s="182" t="s">
        <v>940</v>
      </c>
      <c r="C36" s="182" t="s">
        <v>941</v>
      </c>
      <c r="D36" s="182" t="s">
        <v>942</v>
      </c>
      <c r="E36" s="182" t="s">
        <v>943</v>
      </c>
      <c r="F36" s="182" t="s">
        <v>861</v>
      </c>
      <c r="G36" s="182" t="s">
        <v>944</v>
      </c>
      <c r="H36" s="183">
        <v>4000000</v>
      </c>
      <c r="I36" s="184">
        <v>96000</v>
      </c>
      <c r="J36" s="184">
        <v>2</v>
      </c>
      <c r="K36" s="184">
        <v>60000</v>
      </c>
      <c r="L36" s="184">
        <v>36000</v>
      </c>
      <c r="M36" s="184">
        <v>9</v>
      </c>
      <c r="N36" s="185">
        <f t="shared" si="3"/>
        <v>324000</v>
      </c>
    </row>
    <row r="37" spans="1:14" s="180" customFormat="1" ht="12.75">
      <c r="A37" s="181">
        <v>30</v>
      </c>
      <c r="B37" s="182" t="s">
        <v>945</v>
      </c>
      <c r="C37" s="182" t="s">
        <v>946</v>
      </c>
      <c r="D37" s="182" t="s">
        <v>947</v>
      </c>
      <c r="E37" s="182" t="s">
        <v>921</v>
      </c>
      <c r="F37" s="182" t="s">
        <v>925</v>
      </c>
      <c r="G37" s="182" t="s">
        <v>820</v>
      </c>
      <c r="H37" s="183">
        <v>2880000</v>
      </c>
      <c r="I37" s="184">
        <v>64000</v>
      </c>
      <c r="J37" s="184">
        <v>2</v>
      </c>
      <c r="K37" s="184">
        <v>60000</v>
      </c>
      <c r="L37" s="184">
        <v>4000</v>
      </c>
      <c r="M37" s="184">
        <v>7</v>
      </c>
      <c r="N37" s="185">
        <f t="shared" si="3"/>
        <v>28000</v>
      </c>
    </row>
    <row r="38" spans="1:14" s="180" customFormat="1" ht="12.75">
      <c r="A38" s="181">
        <v>31</v>
      </c>
      <c r="B38" s="182" t="s">
        <v>948</v>
      </c>
      <c r="C38" s="182" t="s">
        <v>949</v>
      </c>
      <c r="D38" s="182" t="s">
        <v>950</v>
      </c>
      <c r="E38" s="182" t="s">
        <v>951</v>
      </c>
      <c r="F38" s="182" t="s">
        <v>952</v>
      </c>
      <c r="G38" s="182" t="s">
        <v>837</v>
      </c>
      <c r="H38" s="183">
        <v>2880000</v>
      </c>
      <c r="I38" s="184">
        <v>64000</v>
      </c>
      <c r="J38" s="184">
        <v>2</v>
      </c>
      <c r="K38" s="184">
        <v>60000</v>
      </c>
      <c r="L38" s="184">
        <v>4000</v>
      </c>
      <c r="M38" s="184">
        <v>5</v>
      </c>
      <c r="N38" s="185">
        <f t="shared" si="3"/>
        <v>20000</v>
      </c>
    </row>
    <row r="39" spans="1:14" s="180" customFormat="1" ht="12.75">
      <c r="A39" s="181">
        <v>32</v>
      </c>
      <c r="B39" s="182" t="s">
        <v>953</v>
      </c>
      <c r="C39" s="182" t="s">
        <v>954</v>
      </c>
      <c r="D39" s="182" t="s">
        <v>955</v>
      </c>
      <c r="E39" s="182" t="s">
        <v>841</v>
      </c>
      <c r="F39" s="182" t="s">
        <v>841</v>
      </c>
      <c r="G39" s="182" t="s">
        <v>837</v>
      </c>
      <c r="H39" s="183">
        <v>2880000</v>
      </c>
      <c r="I39" s="184">
        <v>64000</v>
      </c>
      <c r="J39" s="184">
        <v>2</v>
      </c>
      <c r="K39" s="184">
        <v>60000</v>
      </c>
      <c r="L39" s="184">
        <v>4000</v>
      </c>
      <c r="M39" s="184">
        <v>8</v>
      </c>
      <c r="N39" s="185">
        <f t="shared" si="3"/>
        <v>32000</v>
      </c>
    </row>
    <row r="40" spans="1:14" s="180" customFormat="1" ht="12.75">
      <c r="A40" s="181">
        <v>33</v>
      </c>
      <c r="B40" s="182" t="s">
        <v>956</v>
      </c>
      <c r="C40" s="182" t="s">
        <v>957</v>
      </c>
      <c r="D40" s="182" t="s">
        <v>958</v>
      </c>
      <c r="E40" s="182" t="s">
        <v>835</v>
      </c>
      <c r="F40" s="182" t="s">
        <v>836</v>
      </c>
      <c r="G40" s="182" t="s">
        <v>837</v>
      </c>
      <c r="H40" s="183">
        <v>2880000</v>
      </c>
      <c r="I40" s="184">
        <v>64000</v>
      </c>
      <c r="J40" s="184">
        <v>2</v>
      </c>
      <c r="K40" s="184">
        <v>60000</v>
      </c>
      <c r="L40" s="184">
        <v>4000</v>
      </c>
      <c r="M40" s="184">
        <v>5</v>
      </c>
      <c r="N40" s="185">
        <f t="shared" si="3"/>
        <v>20000</v>
      </c>
    </row>
    <row r="41" spans="1:14" s="180" customFormat="1" ht="12.75">
      <c r="A41" s="181">
        <v>34</v>
      </c>
      <c r="B41" s="182" t="s">
        <v>959</v>
      </c>
      <c r="C41" s="182" t="s">
        <v>960</v>
      </c>
      <c r="D41" s="182" t="s">
        <v>961</v>
      </c>
      <c r="E41" s="182" t="s">
        <v>943</v>
      </c>
      <c r="F41" s="182" t="s">
        <v>819</v>
      </c>
      <c r="G41" s="182" t="s">
        <v>870</v>
      </c>
      <c r="H41" s="183">
        <v>2880000</v>
      </c>
      <c r="I41" s="184">
        <v>64000</v>
      </c>
      <c r="J41" s="184">
        <v>2</v>
      </c>
      <c r="K41" s="184">
        <v>60000</v>
      </c>
      <c r="L41" s="184">
        <v>4000</v>
      </c>
      <c r="M41" s="184">
        <v>6</v>
      </c>
      <c r="N41" s="185">
        <f t="shared" si="3"/>
        <v>24000</v>
      </c>
    </row>
    <row r="42" spans="1:14" s="180" customFormat="1" ht="12.75">
      <c r="A42" s="181">
        <v>35</v>
      </c>
      <c r="B42" s="182" t="s">
        <v>962</v>
      </c>
      <c r="C42" s="182" t="s">
        <v>963</v>
      </c>
      <c r="D42" s="182" t="s">
        <v>964</v>
      </c>
      <c r="E42" s="182" t="s">
        <v>965</v>
      </c>
      <c r="F42" s="182" t="s">
        <v>952</v>
      </c>
      <c r="G42" s="182" t="s">
        <v>862</v>
      </c>
      <c r="H42" s="183">
        <v>4000000</v>
      </c>
      <c r="I42" s="184">
        <v>96000</v>
      </c>
      <c r="J42" s="184">
        <v>1</v>
      </c>
      <c r="K42" s="184">
        <v>64000</v>
      </c>
      <c r="L42" s="184">
        <f>I42-K42</f>
        <v>32000</v>
      </c>
      <c r="M42" s="184">
        <v>10</v>
      </c>
      <c r="N42" s="185">
        <f t="shared" si="3"/>
        <v>320000</v>
      </c>
    </row>
    <row r="43" spans="1:14" s="180" customFormat="1" ht="12.75">
      <c r="A43" s="181">
        <v>36</v>
      </c>
      <c r="B43" s="182" t="s">
        <v>966</v>
      </c>
      <c r="C43" s="182" t="s">
        <v>967</v>
      </c>
      <c r="D43" s="182" t="s">
        <v>968</v>
      </c>
      <c r="E43" s="182" t="s">
        <v>874</v>
      </c>
      <c r="F43" s="182" t="s">
        <v>861</v>
      </c>
      <c r="G43" s="182" t="s">
        <v>862</v>
      </c>
      <c r="H43" s="183">
        <v>4000000</v>
      </c>
      <c r="I43" s="184">
        <v>96000</v>
      </c>
      <c r="J43" s="184">
        <v>1</v>
      </c>
      <c r="K43" s="184">
        <v>64000</v>
      </c>
      <c r="L43" s="184">
        <f>I43-K43</f>
        <v>32000</v>
      </c>
      <c r="M43" s="184">
        <v>6</v>
      </c>
      <c r="N43" s="185">
        <f t="shared" si="3"/>
        <v>192000</v>
      </c>
    </row>
    <row r="44" spans="1:14" s="180" customFormat="1" ht="12.75">
      <c r="A44" s="181">
        <v>37</v>
      </c>
      <c r="B44" s="182" t="s">
        <v>969</v>
      </c>
      <c r="C44" s="182" t="s">
        <v>970</v>
      </c>
      <c r="D44" s="182" t="s">
        <v>971</v>
      </c>
      <c r="E44" s="182" t="s">
        <v>972</v>
      </c>
      <c r="F44" s="182" t="s">
        <v>842</v>
      </c>
      <c r="G44" s="182" t="s">
        <v>837</v>
      </c>
      <c r="H44" s="183">
        <v>2880000</v>
      </c>
      <c r="I44" s="184">
        <v>64000</v>
      </c>
      <c r="J44" s="184">
        <v>2</v>
      </c>
      <c r="K44" s="184">
        <v>60000</v>
      </c>
      <c r="L44" s="184">
        <v>4000</v>
      </c>
      <c r="M44" s="184">
        <v>9</v>
      </c>
      <c r="N44" s="185">
        <f t="shared" si="3"/>
        <v>36000</v>
      </c>
    </row>
    <row r="45" spans="1:14" s="180" customFormat="1" ht="12.75">
      <c r="A45" s="181">
        <v>38</v>
      </c>
      <c r="B45" s="182" t="s">
        <v>973</v>
      </c>
      <c r="C45" s="182" t="s">
        <v>974</v>
      </c>
      <c r="D45" s="182" t="s">
        <v>975</v>
      </c>
      <c r="E45" s="182" t="s">
        <v>866</v>
      </c>
      <c r="F45" s="182" t="s">
        <v>976</v>
      </c>
      <c r="G45" s="182" t="s">
        <v>870</v>
      </c>
      <c r="H45" s="183">
        <v>2880000</v>
      </c>
      <c r="I45" s="184">
        <v>64000</v>
      </c>
      <c r="J45" s="184">
        <v>2</v>
      </c>
      <c r="K45" s="184">
        <v>60000</v>
      </c>
      <c r="L45" s="184">
        <v>4000</v>
      </c>
      <c r="M45" s="184">
        <v>8</v>
      </c>
      <c r="N45" s="185">
        <f t="shared" si="3"/>
        <v>32000</v>
      </c>
    </row>
    <row r="46" spans="1:14" s="180" customFormat="1" ht="12.75">
      <c r="A46" s="181">
        <v>39</v>
      </c>
      <c r="B46" s="182" t="s">
        <v>977</v>
      </c>
      <c r="C46" s="182" t="s">
        <v>978</v>
      </c>
      <c r="D46" s="182" t="s">
        <v>979</v>
      </c>
      <c r="E46" s="182" t="s">
        <v>855</v>
      </c>
      <c r="F46" s="182" t="s">
        <v>836</v>
      </c>
      <c r="G46" s="182" t="s">
        <v>837</v>
      </c>
      <c r="H46" s="183">
        <v>2880000</v>
      </c>
      <c r="I46" s="184">
        <v>64000</v>
      </c>
      <c r="J46" s="184">
        <v>2</v>
      </c>
      <c r="K46" s="184">
        <v>60000</v>
      </c>
      <c r="L46" s="184">
        <v>4000</v>
      </c>
      <c r="M46" s="184">
        <v>7</v>
      </c>
      <c r="N46" s="185">
        <f t="shared" si="3"/>
        <v>28000</v>
      </c>
    </row>
    <row r="47" spans="1:14" s="180" customFormat="1" ht="12.75">
      <c r="A47" s="181">
        <v>40</v>
      </c>
      <c r="B47" s="182" t="s">
        <v>980</v>
      </c>
      <c r="C47" s="182" t="s">
        <v>981</v>
      </c>
      <c r="D47" s="182" t="s">
        <v>982</v>
      </c>
      <c r="E47" s="182" t="s">
        <v>910</v>
      </c>
      <c r="F47" s="182" t="s">
        <v>983</v>
      </c>
      <c r="G47" s="182" t="s">
        <v>862</v>
      </c>
      <c r="H47" s="183">
        <v>4000000</v>
      </c>
      <c r="I47" s="184">
        <v>96000</v>
      </c>
      <c r="J47" s="184">
        <v>1</v>
      </c>
      <c r="K47" s="184">
        <v>64000</v>
      </c>
      <c r="L47" s="184">
        <f>I47-K47</f>
        <v>32000</v>
      </c>
      <c r="M47" s="184">
        <v>7</v>
      </c>
      <c r="N47" s="185">
        <f t="shared" si="3"/>
        <v>224000</v>
      </c>
    </row>
    <row r="48" spans="1:14" ht="15.75">
      <c r="A48" s="186"/>
      <c r="B48" s="187"/>
      <c r="C48" s="188" t="s">
        <v>368</v>
      </c>
      <c r="D48" s="187"/>
      <c r="E48" s="187"/>
      <c r="F48" s="187"/>
      <c r="G48" s="187"/>
      <c r="H48" s="187"/>
      <c r="I48" s="189"/>
      <c r="J48" s="189"/>
      <c r="K48" s="189"/>
      <c r="L48" s="189"/>
      <c r="M48" s="189"/>
      <c r="N48" s="190">
        <f>SUM(N8:N47)</f>
        <v>2808000</v>
      </c>
    </row>
    <row r="50" spans="3:11" s="2" customFormat="1" ht="21.75" customHeight="1">
      <c r="C50" s="36"/>
      <c r="D50" s="29"/>
      <c r="E50" s="29"/>
      <c r="F50" s="196" t="s">
        <v>369</v>
      </c>
      <c r="G50" s="196"/>
      <c r="H50" s="196"/>
      <c r="I50" s="196"/>
      <c r="J50" s="196"/>
      <c r="K50" s="196"/>
    </row>
    <row r="51" spans="1:11" s="2" customFormat="1" ht="21" customHeight="1">
      <c r="A51" s="197" t="s">
        <v>370</v>
      </c>
      <c r="B51" s="197"/>
      <c r="C51" s="197"/>
      <c r="D51" s="60"/>
      <c r="E51" s="60"/>
      <c r="F51" s="192" t="s">
        <v>371</v>
      </c>
      <c r="G51" s="192"/>
      <c r="H51" s="192"/>
      <c r="I51" s="192"/>
      <c r="J51" s="192"/>
      <c r="K51" s="192"/>
    </row>
    <row r="52" spans="3:9" s="2" customFormat="1" ht="12.75">
      <c r="C52" s="36"/>
      <c r="D52" s="29"/>
      <c r="E52" s="29"/>
      <c r="F52" s="33"/>
      <c r="G52" s="33"/>
      <c r="H52" s="115"/>
      <c r="I52" s="4"/>
    </row>
    <row r="53" spans="3:9" s="2" customFormat="1" ht="12.75">
      <c r="C53" s="36"/>
      <c r="D53" s="29"/>
      <c r="E53" s="29"/>
      <c r="F53" s="33"/>
      <c r="G53" s="33"/>
      <c r="H53" s="115"/>
      <c r="I53" s="4"/>
    </row>
    <row r="54" spans="3:9" s="2" customFormat="1" ht="12.75">
      <c r="C54" s="36"/>
      <c r="D54" s="29"/>
      <c r="E54" s="29"/>
      <c r="F54" s="33"/>
      <c r="G54" s="33"/>
      <c r="H54" s="115"/>
      <c r="I54" s="4"/>
    </row>
    <row r="55" spans="3:9" s="2" customFormat="1" ht="12.75">
      <c r="C55" s="36"/>
      <c r="D55" s="30"/>
      <c r="E55" s="30"/>
      <c r="F55" s="33"/>
      <c r="G55" s="33"/>
      <c r="H55" s="115"/>
      <c r="I55" s="4"/>
    </row>
    <row r="56" spans="3:9" s="2" customFormat="1" ht="12.75">
      <c r="C56" s="36"/>
      <c r="D56" s="30"/>
      <c r="E56" s="30"/>
      <c r="F56" s="33"/>
      <c r="G56" s="33"/>
      <c r="H56" s="115"/>
      <c r="I56" s="4"/>
    </row>
    <row r="57" spans="3:9" s="2" customFormat="1" ht="12.75">
      <c r="C57" s="36"/>
      <c r="D57" s="30"/>
      <c r="E57" s="30"/>
      <c r="F57" s="33"/>
      <c r="G57" s="33"/>
      <c r="H57" s="115"/>
      <c r="I57" s="4"/>
    </row>
    <row r="58" spans="3:11" s="2" customFormat="1" ht="24" customHeight="1">
      <c r="C58" s="36"/>
      <c r="D58" s="30"/>
      <c r="E58" s="30"/>
      <c r="F58" s="192" t="s">
        <v>17</v>
      </c>
      <c r="G58" s="192"/>
      <c r="H58" s="192"/>
      <c r="I58" s="192"/>
      <c r="J58" s="192"/>
      <c r="K58" s="192"/>
    </row>
  </sheetData>
  <sheetProtection/>
  <mergeCells count="9">
    <mergeCell ref="F50:K50"/>
    <mergeCell ref="A51:C51"/>
    <mergeCell ref="F51:K51"/>
    <mergeCell ref="F58:K58"/>
    <mergeCell ref="A1:D1"/>
    <mergeCell ref="A2:D2"/>
    <mergeCell ref="A3:L3"/>
    <mergeCell ref="A4:M4"/>
    <mergeCell ref="A5:L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M29" sqref="M29"/>
    </sheetView>
  </sheetViews>
  <sheetFormatPr defaultColWidth="9.140625" defaultRowHeight="12.75"/>
  <cols>
    <col min="14" max="14" width="18.57421875" style="156" customWidth="1"/>
  </cols>
  <sheetData>
    <row r="1" ht="12.75">
      <c r="A1" t="s">
        <v>984</v>
      </c>
    </row>
    <row r="7" ht="12.75">
      <c r="N7" s="156">
        <v>4457667</v>
      </c>
    </row>
    <row r="8" ht="12.75">
      <c r="N8" s="156">
        <v>28885871</v>
      </c>
    </row>
    <row r="9" ht="12.75">
      <c r="N9" s="156">
        <v>7002330</v>
      </c>
    </row>
    <row r="10" ht="12.75">
      <c r="N10" s="156">
        <v>240300</v>
      </c>
    </row>
    <row r="11" ht="12.75">
      <c r="N11" s="156">
        <v>1134000</v>
      </c>
    </row>
    <row r="12" ht="12.75">
      <c r="N12" s="156">
        <v>2808000</v>
      </c>
    </row>
    <row r="13" ht="12.75">
      <c r="N13" s="156">
        <f>SUM(N7:N12)</f>
        <v>44528168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</dc:creator>
  <cp:keywords/>
  <dc:description/>
  <cp:lastModifiedBy>PC001</cp:lastModifiedBy>
  <cp:lastPrinted>2016-04-14T01:03:28Z</cp:lastPrinted>
  <dcterms:created xsi:type="dcterms:W3CDTF">2014-05-15T07:26:13Z</dcterms:created>
  <dcterms:modified xsi:type="dcterms:W3CDTF">2016-04-19T09:59:59Z</dcterms:modified>
  <cp:category/>
  <cp:version/>
  <cp:contentType/>
  <cp:contentStatus/>
</cp:coreProperties>
</file>